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C:\Users\gayane.nersisyan\Desktop\2024\meqena\"/>
    </mc:Choice>
  </mc:AlternateContent>
  <xr:revisionPtr revIDLastSave="0" documentId="13_ncr:1_{BE944D47-4644-4BEC-9A44-2B08F7FC00D8}" xr6:coauthVersionLast="36" xr6:coauthVersionMax="37" xr10:uidLastSave="{00000000-0000-0000-0000-000000000000}"/>
  <bookViews>
    <workbookView xWindow="0" yWindow="0" windowWidth="28800" windowHeight="13095" xr2:uid="{00000000-000D-0000-FFFF-FFFF00000000}"/>
  </bookViews>
  <sheets>
    <sheet name="Հայտի ձևաչափ" sheetId="1" r:id="rId1"/>
    <sheet name="Լրացման պահանջները" sheetId="5" r:id="rId2"/>
    <sheet name="List" sheetId="2" state="hidden" r:id="rId3"/>
  </sheets>
  <definedNames>
    <definedName name="_xlnm._FilterDatabase" localSheetId="0" hidden="1">'Հայտի ձևաչափ'!$A$13:$AR$57</definedName>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workbook>
</file>

<file path=xl/calcChain.xml><?xml version="1.0" encoding="utf-8"?>
<calcChain xmlns="http://schemas.openxmlformats.org/spreadsheetml/2006/main">
  <c r="P34" i="1" l="1"/>
  <c r="Q34" i="1" s="1"/>
  <c r="U34" i="1" s="1"/>
  <c r="V34" i="1" s="1"/>
  <c r="Z34" i="1" s="1"/>
  <c r="AC34" i="1" s="1"/>
  <c r="N34" i="1"/>
  <c r="Q45" i="1"/>
  <c r="U45" i="1" s="1"/>
  <c r="V45" i="1" s="1"/>
  <c r="Z45" i="1" s="1"/>
  <c r="AC45" i="1" s="1"/>
  <c r="Q32" i="1"/>
  <c r="Q30" i="1"/>
  <c r="P45" i="1"/>
  <c r="N19" i="1"/>
  <c r="P49" i="1"/>
  <c r="Q49" i="1" s="1"/>
  <c r="U49" i="1" s="1"/>
  <c r="V49" i="1" s="1"/>
  <c r="Z49" i="1" s="1"/>
  <c r="AC49" i="1" s="1"/>
  <c r="P43" i="1"/>
  <c r="Q43" i="1" s="1"/>
  <c r="J32" i="1"/>
  <c r="J33" i="1"/>
  <c r="J34" i="1"/>
  <c r="J35" i="1"/>
  <c r="J36" i="1"/>
  <c r="J37" i="1"/>
  <c r="J38" i="1"/>
  <c r="J39" i="1"/>
  <c r="J40" i="1"/>
  <c r="J41" i="1"/>
  <c r="J42" i="1"/>
  <c r="J43" i="1"/>
  <c r="J44" i="1"/>
  <c r="J45" i="1"/>
  <c r="J46" i="1"/>
  <c r="J47" i="1"/>
  <c r="J48" i="1"/>
  <c r="J49" i="1"/>
  <c r="J50" i="1"/>
  <c r="J51" i="1"/>
  <c r="P51" i="1"/>
  <c r="Q51" i="1" s="1"/>
  <c r="P50" i="1"/>
  <c r="Q50" i="1" s="1"/>
  <c r="U50" i="1" s="1"/>
  <c r="V50" i="1" s="1"/>
  <c r="Z50" i="1" s="1"/>
  <c r="AC50" i="1" s="1"/>
  <c r="P48" i="1"/>
  <c r="Q48" i="1" s="1"/>
  <c r="P47" i="1"/>
  <c r="Q47" i="1" s="1"/>
  <c r="P46" i="1"/>
  <c r="Q46" i="1" s="1"/>
  <c r="P44" i="1"/>
  <c r="Q44" i="1" s="1"/>
  <c r="U44" i="1" s="1"/>
  <c r="V44" i="1" s="1"/>
  <c r="Z44" i="1" s="1"/>
  <c r="AC44" i="1" s="1"/>
  <c r="P42" i="1"/>
  <c r="Q42" i="1" s="1"/>
  <c r="P41" i="1"/>
  <c r="Q41" i="1" s="1"/>
  <c r="P40" i="1"/>
  <c r="Q40" i="1" s="1"/>
  <c r="U40" i="1" s="1"/>
  <c r="V40" i="1" s="1"/>
  <c r="Z40" i="1" s="1"/>
  <c r="AC40" i="1" s="1"/>
  <c r="P39" i="1"/>
  <c r="Q39" i="1" s="1"/>
  <c r="R39" i="1" s="1"/>
  <c r="P38" i="1"/>
  <c r="P37" i="1"/>
  <c r="Q37" i="1" s="1"/>
  <c r="U37" i="1" s="1"/>
  <c r="V37" i="1" s="1"/>
  <c r="Z37" i="1" s="1"/>
  <c r="AC37" i="1" s="1"/>
  <c r="P36" i="1"/>
  <c r="Q36" i="1" s="1"/>
  <c r="P35" i="1"/>
  <c r="Q35" i="1" s="1"/>
  <c r="R35" i="1" s="1"/>
  <c r="P32" i="1"/>
  <c r="U32" i="1" s="1"/>
  <c r="V32" i="1" s="1"/>
  <c r="Z32" i="1" s="1"/>
  <c r="AC32" i="1" s="1"/>
  <c r="P33" i="1"/>
  <c r="Q33" i="1" s="1"/>
  <c r="U33" i="1" s="1"/>
  <c r="V33" i="1" s="1"/>
  <c r="Z33" i="1" s="1"/>
  <c r="AC33" i="1" s="1"/>
  <c r="AC53" i="1"/>
  <c r="N32" i="1"/>
  <c r="N33" i="1"/>
  <c r="N35" i="1"/>
  <c r="N36" i="1"/>
  <c r="N37" i="1"/>
  <c r="N38" i="1"/>
  <c r="N39" i="1"/>
  <c r="N40" i="1"/>
  <c r="N41" i="1"/>
  <c r="N42" i="1"/>
  <c r="N43" i="1"/>
  <c r="N44" i="1"/>
  <c r="N45" i="1"/>
  <c r="N46" i="1"/>
  <c r="N47" i="1"/>
  <c r="N48" i="1"/>
  <c r="N49" i="1"/>
  <c r="N50" i="1"/>
  <c r="N51" i="1"/>
  <c r="R49" i="1" l="1"/>
  <c r="R34" i="1"/>
  <c r="R45" i="1"/>
  <c r="R43" i="1"/>
  <c r="U43" i="1"/>
  <c r="V43" i="1" s="1"/>
  <c r="Z43" i="1" s="1"/>
  <c r="AC43" i="1" s="1"/>
  <c r="U47" i="1"/>
  <c r="V47" i="1" s="1"/>
  <c r="Z47" i="1" s="1"/>
  <c r="AC47" i="1" s="1"/>
  <c r="R47" i="1"/>
  <c r="U39" i="1"/>
  <c r="V39" i="1" s="1"/>
  <c r="Z39" i="1" s="1"/>
  <c r="AC39" i="1" s="1"/>
  <c r="U36" i="1"/>
  <c r="V36" i="1" s="1"/>
  <c r="Z36" i="1" s="1"/>
  <c r="AC36" i="1" s="1"/>
  <c r="R36" i="1"/>
  <c r="R46" i="1"/>
  <c r="U46" i="1"/>
  <c r="V46" i="1" s="1"/>
  <c r="Z46" i="1" s="1"/>
  <c r="AC46" i="1" s="1"/>
  <c r="U48" i="1"/>
  <c r="V48" i="1" s="1"/>
  <c r="Z48" i="1" s="1"/>
  <c r="AC48" i="1" s="1"/>
  <c r="R48" i="1"/>
  <c r="R41" i="1"/>
  <c r="U41" i="1"/>
  <c r="V41" i="1" s="1"/>
  <c r="Z41" i="1" s="1"/>
  <c r="AC41" i="1" s="1"/>
  <c r="U42" i="1"/>
  <c r="V42" i="1" s="1"/>
  <c r="Z42" i="1" s="1"/>
  <c r="AC42" i="1" s="1"/>
  <c r="R42" i="1"/>
  <c r="R50" i="1"/>
  <c r="R44" i="1"/>
  <c r="Q38" i="1"/>
  <c r="U38" i="1" s="1"/>
  <c r="V38" i="1" s="1"/>
  <c r="Z38" i="1" s="1"/>
  <c r="AC38" i="1" s="1"/>
  <c r="U51" i="1"/>
  <c r="V51" i="1" s="1"/>
  <c r="Z51" i="1" s="1"/>
  <c r="AC51" i="1" s="1"/>
  <c r="U35" i="1"/>
  <c r="V35" i="1" s="1"/>
  <c r="Z35" i="1" s="1"/>
  <c r="AC35" i="1" s="1"/>
  <c r="R40" i="1"/>
  <c r="R37" i="1"/>
  <c r="R33" i="1"/>
  <c r="R32" i="1"/>
  <c r="Q22" i="1"/>
  <c r="Q23" i="1"/>
  <c r="Q24" i="1"/>
  <c r="Q25" i="1"/>
  <c r="Q26" i="1"/>
  <c r="Q21" i="1"/>
  <c r="P21" i="1"/>
  <c r="P22" i="1"/>
  <c r="P23" i="1"/>
  <c r="P24" i="1"/>
  <c r="R24" i="1" s="1"/>
  <c r="P25" i="1"/>
  <c r="P26" i="1"/>
  <c r="Q20" i="1"/>
  <c r="Q19" i="1"/>
  <c r="Q17" i="1"/>
  <c r="Q18" i="1"/>
  <c r="O18" i="1"/>
  <c r="R51" i="1" l="1"/>
  <c r="R38" i="1"/>
  <c r="R26" i="1"/>
  <c r="R25" i="1"/>
  <c r="R22" i="1"/>
  <c r="R23" i="1"/>
  <c r="R21" i="1"/>
  <c r="P16" i="1" l="1"/>
  <c r="N14" i="1" l="1"/>
  <c r="P14" i="1" l="1"/>
  <c r="J12" i="1" l="1"/>
  <c r="J23" i="1" l="1"/>
  <c r="U22" i="1" l="1"/>
  <c r="V22" i="1" s="1"/>
  <c r="Z22" i="1" s="1"/>
  <c r="AC22" i="1" s="1"/>
  <c r="N22" i="1"/>
  <c r="J22" i="1"/>
  <c r="U21" i="1"/>
  <c r="V21" i="1" s="1"/>
  <c r="Z21" i="1" s="1"/>
  <c r="AC21" i="1" s="1"/>
  <c r="N21" i="1"/>
  <c r="J21" i="1"/>
  <c r="U20" i="1"/>
  <c r="V20" i="1" s="1"/>
  <c r="Z20" i="1" s="1"/>
  <c r="AC20" i="1" s="1"/>
  <c r="P20" i="1"/>
  <c r="R20" i="1" s="1"/>
  <c r="N20" i="1"/>
  <c r="J20" i="1"/>
  <c r="U25" i="1"/>
  <c r="V25" i="1" s="1"/>
  <c r="Z25" i="1" s="1"/>
  <c r="AC25" i="1" s="1"/>
  <c r="N25" i="1"/>
  <c r="J25" i="1"/>
  <c r="U24" i="1"/>
  <c r="V24" i="1" s="1"/>
  <c r="Z24" i="1" s="1"/>
  <c r="AC24" i="1" s="1"/>
  <c r="N24" i="1"/>
  <c r="J24" i="1"/>
  <c r="U23" i="1"/>
  <c r="V23" i="1" s="1"/>
  <c r="Z23" i="1" s="1"/>
  <c r="AC23" i="1" s="1"/>
  <c r="N23" i="1"/>
  <c r="U19" i="1"/>
  <c r="V19" i="1" s="1"/>
  <c r="Z19" i="1" s="1"/>
  <c r="AC19" i="1" s="1"/>
  <c r="P19" i="1"/>
  <c r="R19" i="1" s="1"/>
  <c r="J19" i="1"/>
  <c r="U18" i="1"/>
  <c r="V18" i="1" s="1"/>
  <c r="Z18" i="1" s="1"/>
  <c r="AC18" i="1" s="1"/>
  <c r="P18" i="1"/>
  <c r="R18" i="1" s="1"/>
  <c r="N18" i="1"/>
  <c r="J18" i="1"/>
  <c r="N30" i="1"/>
  <c r="P29" i="1"/>
  <c r="Q29" i="1" s="1"/>
  <c r="P30" i="1"/>
  <c r="P31" i="1"/>
  <c r="Q31" i="1" s="1"/>
  <c r="P52" i="1"/>
  <c r="N28" i="1"/>
  <c r="N29" i="1"/>
  <c r="N31" i="1"/>
  <c r="N52" i="1"/>
  <c r="U14" i="1"/>
  <c r="P57" i="1"/>
  <c r="P56" i="1"/>
  <c r="P55" i="1"/>
  <c r="P54" i="1"/>
  <c r="P28" i="1"/>
  <c r="Q28" i="1" s="1"/>
  <c r="P27" i="1"/>
  <c r="Q27" i="1" s="1"/>
  <c r="P17" i="1"/>
  <c r="N57" i="1"/>
  <c r="N56" i="1"/>
  <c r="N55" i="1"/>
  <c r="N54" i="1"/>
  <c r="N27" i="1"/>
  <c r="N26" i="1"/>
  <c r="N17" i="1"/>
  <c r="N16" i="1"/>
  <c r="J14" i="1"/>
  <c r="R14" i="1" l="1"/>
  <c r="R57" i="1"/>
  <c r="R56" i="1"/>
  <c r="R55" i="1"/>
  <c r="R54" i="1"/>
  <c r="R52" i="1"/>
  <c r="R31" i="1"/>
  <c r="R30" i="1"/>
  <c r="R29" i="1"/>
  <c r="R28" i="1"/>
  <c r="R27" i="1"/>
  <c r="R17" i="1"/>
  <c r="R16" i="1"/>
  <c r="V14" i="1"/>
  <c r="Z14" i="1" s="1"/>
  <c r="AC14" i="1" s="1"/>
  <c r="J57" i="1" l="1"/>
  <c r="J56" i="1"/>
  <c r="J55" i="1"/>
  <c r="J54" i="1"/>
  <c r="J52" i="1"/>
  <c r="J31" i="1"/>
  <c r="J30" i="1"/>
  <c r="J29" i="1"/>
  <c r="J28" i="1"/>
  <c r="J27" i="1"/>
  <c r="J26" i="1"/>
  <c r="J17" i="1"/>
  <c r="J16" i="1"/>
  <c r="U57" i="1" l="1"/>
  <c r="V57" i="1" s="1"/>
  <c r="U56" i="1"/>
  <c r="V56" i="1" s="1"/>
  <c r="U55" i="1"/>
  <c r="V55" i="1" s="1"/>
  <c r="U54" i="1"/>
  <c r="V54" i="1" s="1"/>
  <c r="U52" i="1"/>
  <c r="V52" i="1" s="1"/>
  <c r="U31" i="1"/>
  <c r="V31" i="1" s="1"/>
  <c r="U30" i="1"/>
  <c r="V30" i="1" s="1"/>
  <c r="U29" i="1"/>
  <c r="V29" i="1" s="1"/>
  <c r="U28" i="1"/>
  <c r="V28" i="1" s="1"/>
  <c r="U27" i="1"/>
  <c r="V27" i="1" s="1"/>
  <c r="U26" i="1"/>
  <c r="V26" i="1" s="1"/>
  <c r="U17" i="1"/>
  <c r="V17" i="1" s="1"/>
  <c r="U16" i="1"/>
  <c r="V16" i="1" s="1"/>
  <c r="Z26" i="1" l="1"/>
  <c r="AC26" i="1" s="1"/>
  <c r="Z30" i="1"/>
  <c r="AC30" i="1" s="1"/>
  <c r="Z55" i="1"/>
  <c r="AC55" i="1" s="1"/>
  <c r="Z27" i="1"/>
  <c r="AC27" i="1" s="1"/>
  <c r="Z31" i="1"/>
  <c r="AC31" i="1" s="1"/>
  <c r="Z56" i="1"/>
  <c r="AC56" i="1" s="1"/>
  <c r="Z16" i="1"/>
  <c r="AC16" i="1" s="1"/>
  <c r="Z28" i="1"/>
  <c r="AC28" i="1" s="1"/>
  <c r="Z52" i="1"/>
  <c r="AC52" i="1" s="1"/>
  <c r="Z57" i="1"/>
  <c r="AC57" i="1" s="1"/>
  <c r="Z17" i="1"/>
  <c r="AC17" i="1" s="1"/>
  <c r="Z29" i="1"/>
  <c r="AC29" i="1" s="1"/>
  <c r="Z54" i="1"/>
  <c r="AC54" i="1" s="1"/>
</calcChain>
</file>

<file path=xl/sharedStrings.xml><?xml version="1.0" encoding="utf-8"?>
<sst xmlns="http://schemas.openxmlformats.org/spreadsheetml/2006/main" count="644" uniqueCount="159">
  <si>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</si>
  <si>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</si>
  <si>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</si>
  <si>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</si>
  <si>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</si>
  <si>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</si>
  <si>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</si>
  <si>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</si>
  <si>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</si>
  <si>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</si>
  <si>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</si>
  <si>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</si>
  <si>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</si>
  <si>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</si>
  <si>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</si>
  <si>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</si>
  <si>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</si>
  <si>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</si>
  <si>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</si>
  <si>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</si>
  <si>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</si>
  <si>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</si>
  <si>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</si>
  <si>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</si>
  <si>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</si>
  <si>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</si>
  <si>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</si>
  <si>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</si>
  <si>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</si>
  <si>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</si>
  <si>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</si>
  <si>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</si>
  <si>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</si>
  <si>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</si>
  <si>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</si>
  <si>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</si>
  <si>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</si>
  <si>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</si>
  <si>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</si>
  <si>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</si>
  <si>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</si>
  <si>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</si>
  <si>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</si>
  <si>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</si>
  <si>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</si>
  <si>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</si>
  <si>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</si>
  <si>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</si>
  <si>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</si>
  <si>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</si>
  <si>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</si>
  <si>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</si>
  <si>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</si>
  <si>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</si>
  <si>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</si>
  <si>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</si>
  <si>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</si>
  <si>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</si>
  <si>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</si>
  <si>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</si>
  <si>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</si>
  <si>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</si>
  <si>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</si>
  <si>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</si>
  <si>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</si>
  <si>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</si>
  <si>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</si>
  <si>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</si>
  <si>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</si>
  <si>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</si>
  <si>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</si>
  <si>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</si>
  <si>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</si>
  <si>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</si>
  <si>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</si>
  <si>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</si>
  <si>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</si>
  <si>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</si>
  <si>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</si>
  <si>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</si>
  <si>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</si>
  <si>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</si>
  <si>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</si>
  <si>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</si>
  <si>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</si>
  <si>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</si>
  <si>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</si>
  <si>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</si>
  <si>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</si>
  <si>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</si>
  <si>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</si>
  <si>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</si>
  <si>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</si>
  <si>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</si>
  <si>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</si>
  <si>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</si>
  <si>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</si>
  <si>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</si>
  <si>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</si>
  <si>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</si>
  <si>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</si>
  <si>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</si>
  <si>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</si>
  <si>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</si>
  <si>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</si>
  <si>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</si>
  <si>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</si>
  <si>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</si>
  <si>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</si>
  <si>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</si>
  <si>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</si>
  <si>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</si>
  <si>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</si>
  <si>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</si>
  <si>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</si>
  <si>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</si>
  <si>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</si>
  <si>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</si>
  <si>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</si>
  <si>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</si>
  <si>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</si>
  <si>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</si>
  <si>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</si>
  <si>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</si>
  <si>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</si>
  <si>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</si>
  <si>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</si>
  <si>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</si>
  <si>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</si>
  <si>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Տեսչական մարմնի ղեկավար</t>
  </si>
  <si>
    <t>«ՏՈՅՈՏԱ ԼԵՆԴ ՔՐԱՈՒԶԵՐ ՊՐԱԴՈ»</t>
  </si>
  <si>
    <t>հերթապահ</t>
  </si>
  <si>
    <t>Հայաստանի Հանրապետության սննդամթերքի անվտանգության տեսչական մարմին</t>
  </si>
  <si>
    <t>«RENAULT LOGAN»</t>
  </si>
  <si>
    <t>«HYUNDAI TUCSON»</t>
  </si>
  <si>
    <t>«LADA NIVA LEGEND 21214-007-50»</t>
  </si>
  <si>
    <t>Երևան-«Զվարթնոց» օդանավակայան սահմանային պետական վերահսկողության բաժին</t>
  </si>
  <si>
    <t>Երևանի կենտրոն</t>
  </si>
  <si>
    <t>Կոտայքի մարզային կենտրոն</t>
  </si>
  <si>
    <t>«ՎԱԶ-21214-126-20»</t>
  </si>
  <si>
    <t>Շիրակի մարզային կենտրոն</t>
  </si>
  <si>
    <t>Սյունիքի մարզային կենտրոն</t>
  </si>
  <si>
    <t>Գեղարքունիքի մարզային կենտրոն</t>
  </si>
  <si>
    <t>Լոռու  մարզային կենտրոն</t>
  </si>
  <si>
    <t>Տավուշի մարզային կենտրոն</t>
  </si>
  <si>
    <t>Գոգավան-Պրիվոլնոյե սահմանային պետական վերահսկողության բաժին</t>
  </si>
  <si>
    <t>Այրում-Բագրատաշեն սահմանային պետական վերահսկողության բաժին</t>
  </si>
  <si>
    <t>«ՆԻՍՍԱՆ QASHQAI»</t>
  </si>
  <si>
    <t>Արագածոտնի մարզային կենտրոն</t>
  </si>
  <si>
    <t>Վայոց ձորի մարզային կենտրոն</t>
  </si>
  <si>
    <t>«CHEVROLET NIVA 21230»</t>
  </si>
  <si>
    <t>Արմավիրի մարզային կենտրոն</t>
  </si>
  <si>
    <t>Արարատի մարզային կենտրոն</t>
  </si>
  <si>
    <t>8440․5</t>
  </si>
  <si>
    <t>2479․5</t>
  </si>
  <si>
    <t>«ՆԻՍՍԱՆ ՏԻԴԱ»</t>
  </si>
  <si>
    <t>«ՖՈՐԴ ՏՐԱՆԶԻՏ»բեռնատար (սառնարան)</t>
  </si>
  <si>
    <t xml:space="preserve">Բարձր լեռնային շրջաններում Տեսչական մարմնի վերահսկողության գործառույթներն ավելի արդյունավետ իրականացնելու, դժվարանցանելի վայրերում դաշտային աշխատանքներ իրականացնելու, ինչպես նաև նմուշառված սննդամթերքի և արյան նմուշների տեղափոխման համար </t>
  </si>
  <si>
    <t>Բարձր լեռնային շրջաններում Տեսչական մարմնի վերահսկողության գործառույթներն ավելի արդյունավետ իրականացնելու, դժվարանցանելի վայրերում դաշտային աշխատանքներ իրականացնելու, ինչպես նաև նմուշառված սննդամթերքի և արյան նմուշների տեղափոխման համար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</si>
</sst>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_);[Red]\(0\)"/>
    <numFmt numFmtId="166" formatCode="_(* #,##0.0_);_(* \(#,##0.0\);_(* &quot;-&quot;??_);_(@_)"/>
  </numFmts>
  <fonts count="24"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2">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4" fontId="4" fillId="0" borderId="0" xfId="0" applyNumberFormat="1" applyFont="1" applyBorder="1" applyAlignment="1" applyProtection="1">
      <alignment horizont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43" fontId="15"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5" fillId="0" borderId="8"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protection locked="0"/>
    </xf>
    <xf numFmtId="0" fontId="13" fillId="0" borderId="14" xfId="0"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protection locked="0"/>
    </xf>
    <xf numFmtId="43" fontId="4" fillId="0" borderId="11" xfId="1" applyFont="1" applyBorder="1" applyAlignment="1" applyProtection="1">
      <alignment horizontal="right" vertical="center"/>
      <protection locked="0"/>
    </xf>
    <xf numFmtId="0" fontId="4" fillId="0" borderId="11" xfId="0" applyFont="1" applyBorder="1" applyAlignment="1" applyProtection="1">
      <alignment horizontal="left" vertical="center" wrapText="1"/>
      <protection locked="0"/>
    </xf>
    <xf numFmtId="164" fontId="4" fillId="0" borderId="11" xfId="0" applyNumberFormat="1" applyFont="1" applyBorder="1" applyAlignment="1" applyProtection="1">
      <alignment horizontal="center" vertical="center"/>
      <protection locked="0"/>
    </xf>
    <xf numFmtId="164" fontId="4" fillId="4" borderId="11" xfId="0" applyNumberFormat="1"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Comma" xfId="1" builtinId="3"/>
    <cellStyle name="Normal" xfId="0" builtinId="0"/>
  </cellStyles>
  <dxfs count="22">
    <dxf>
      <font>
        <color auto="1"/>
      </font>
    </dxf>
    <dxf>
      <font>
        <color theme="0"/>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60"/>
  <sheetViews>
    <sheetView tabSelected="1" zoomScale="90" zoomScaleNormal="90" workbookViewId="0">
      <selection activeCell="AR17" sqref="AR17"/>
    </sheetView>
  </sheetViews>
  <sheetFormatPr defaultRowHeight="20.25" x14ac:dyDescent="0.35"/>
  <cols>
    <col min="1" max="1" width="8.6640625" style="28" customWidth="1"/>
    <col min="2" max="2" width="23.83203125" style="49" customWidth="1"/>
    <col min="3" max="3" width="29" style="28" customWidth="1"/>
    <col min="4" max="4" width="16.4140625" style="28" customWidth="1"/>
    <col min="5" max="6" width="8.6640625" style="28" customWidth="1"/>
    <col min="7" max="7" width="8.83203125" style="28" customWidth="1"/>
    <col min="8" max="8" width="8.6640625" style="28" customWidth="1"/>
    <col min="9" max="9" width="8.6640625" style="30" customWidth="1"/>
    <col min="10" max="10" width="7.9140625" style="36" customWidth="1"/>
    <col min="11" max="11" width="10.4140625" style="36" customWidth="1"/>
    <col min="12" max="13" width="8.6640625" style="31" customWidth="1"/>
    <col min="14" max="18" width="8.6640625" style="28" customWidth="1"/>
    <col min="19" max="20" width="11.5" style="28" customWidth="1"/>
    <col min="21" max="24" width="8.6640625" style="28" customWidth="1"/>
    <col min="25" max="25" width="11.6640625" style="28" customWidth="1"/>
    <col min="26" max="26" width="11.08203125" style="28" customWidth="1"/>
    <col min="27" max="27" width="8.6640625" style="28" customWidth="1"/>
    <col min="28" max="28" width="8.6640625" style="28"/>
    <col min="29" max="29" width="10.1640625" style="28" customWidth="1"/>
    <col min="30" max="30" width="26.83203125" style="28" customWidth="1"/>
    <col min="31" max="31" width="39.5" style="28" customWidth="1"/>
    <col min="32" max="32" width="0.58203125" style="28" customWidth="1"/>
    <col min="33" max="34" width="8.6640625" style="28" customWidth="1"/>
    <col min="35" max="35" width="9.25" style="28" customWidth="1"/>
    <col min="36" max="36" width="9.75" style="28" customWidth="1"/>
    <col min="37" max="37" width="0.58203125" style="28" customWidth="1"/>
    <col min="38" max="43" width="8.6640625" style="28" customWidth="1"/>
    <col min="44" max="44" width="39.9140625" style="28" customWidth="1"/>
    <col min="45" max="16384" width="8.6640625" style="28"/>
  </cols>
  <sheetData>
    <row r="1" spans="1:44" x14ac:dyDescent="0.35">
      <c r="B1" s="35"/>
      <c r="C1" s="36"/>
      <c r="AD1" s="36"/>
      <c r="AE1" s="36"/>
      <c r="AF1" s="36"/>
      <c r="AG1" s="36"/>
      <c r="AH1" s="36"/>
      <c r="AI1" s="36"/>
      <c r="AJ1" s="36"/>
      <c r="AK1" s="36"/>
      <c r="AL1" s="36"/>
      <c r="AM1" s="36"/>
      <c r="AN1" s="36"/>
      <c r="AO1" s="36"/>
      <c r="AP1" s="36"/>
    </row>
    <row r="2" spans="1:44" x14ac:dyDescent="0.35">
      <c r="A2" s="37"/>
      <c r="B2" s="51" t="s">
        <v>124</v>
      </c>
      <c r="C2" s="38"/>
      <c r="D2" s="39"/>
      <c r="E2" s="39"/>
      <c r="F2" s="39"/>
      <c r="G2" s="39"/>
      <c r="H2" s="39"/>
      <c r="I2" s="40"/>
      <c r="J2" s="38"/>
      <c r="K2" s="38"/>
      <c r="L2" s="40"/>
      <c r="M2" s="40"/>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x14ac:dyDescent="0.35">
      <c r="A3" s="37"/>
      <c r="B3" s="51" t="s">
        <v>125</v>
      </c>
      <c r="C3" s="38"/>
      <c r="D3" s="39"/>
      <c r="E3" s="39"/>
      <c r="F3" s="39"/>
      <c r="G3" s="39"/>
      <c r="H3" s="39"/>
      <c r="I3" s="40"/>
      <c r="J3" s="38"/>
      <c r="K3" s="38"/>
      <c r="L3" s="40"/>
      <c r="M3" s="40"/>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x14ac:dyDescent="0.35">
      <c r="A4" s="37"/>
      <c r="B4" s="51" t="s">
        <v>127</v>
      </c>
      <c r="C4" s="38"/>
      <c r="D4" s="39"/>
      <c r="E4" s="39"/>
      <c r="F4" s="39"/>
      <c r="G4" s="39"/>
      <c r="H4" s="39"/>
      <c r="I4" s="40"/>
      <c r="J4" s="38"/>
      <c r="K4" s="38"/>
      <c r="L4" s="40"/>
      <c r="M4" s="40"/>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x14ac:dyDescent="0.35">
      <c r="A5" s="37"/>
      <c r="B5" s="95" t="s">
        <v>132</v>
      </c>
      <c r="C5" s="97"/>
      <c r="D5" s="39"/>
      <c r="E5" s="39"/>
      <c r="F5" s="39"/>
      <c r="G5" s="39"/>
      <c r="H5" s="39"/>
      <c r="I5" s="40"/>
      <c r="J5" s="38"/>
      <c r="K5" s="38"/>
      <c r="L5" s="40"/>
      <c r="M5" s="40"/>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x14ac:dyDescent="0.4">
      <c r="A6" s="41"/>
      <c r="B6" s="52" t="s">
        <v>52</v>
      </c>
      <c r="C6" s="42"/>
      <c r="D6" s="41"/>
      <c r="E6" s="41"/>
      <c r="F6" s="41"/>
      <c r="G6" s="41"/>
      <c r="H6" s="41"/>
      <c r="I6" s="43"/>
      <c r="J6" s="44"/>
      <c r="K6" s="44"/>
      <c r="L6" s="40"/>
      <c r="M6" s="40"/>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x14ac:dyDescent="0.4">
      <c r="B7" s="53" t="s">
        <v>75</v>
      </c>
      <c r="C7" s="46"/>
      <c r="D7" s="94">
        <v>36</v>
      </c>
      <c r="F7" s="45"/>
      <c r="I7" s="43"/>
      <c r="J7" s="46"/>
      <c r="K7" s="46"/>
      <c r="L7" s="40"/>
      <c r="M7" s="40"/>
      <c r="N7" s="45"/>
      <c r="O7" s="45"/>
      <c r="P7" s="45"/>
      <c r="S7" s="47"/>
      <c r="AD7" s="36"/>
      <c r="AE7" s="36"/>
      <c r="AF7" s="36"/>
      <c r="AG7" s="36"/>
      <c r="AH7" s="36"/>
      <c r="AI7" s="36"/>
      <c r="AJ7" s="36"/>
      <c r="AK7" s="36"/>
      <c r="AL7" s="36"/>
      <c r="AM7" s="36"/>
      <c r="AN7" s="36"/>
      <c r="AO7" s="36"/>
      <c r="AP7" s="36"/>
    </row>
    <row r="8" spans="1:44" ht="21" thickBot="1" x14ac:dyDescent="0.4">
      <c r="B8" s="53" t="s">
        <v>0</v>
      </c>
      <c r="C8" s="46"/>
      <c r="D8" s="94">
        <v>37</v>
      </c>
      <c r="F8" s="45"/>
      <c r="I8" s="43"/>
      <c r="J8" s="46"/>
      <c r="K8" s="46"/>
      <c r="L8" s="40"/>
      <c r="M8" s="40"/>
      <c r="N8" s="45"/>
      <c r="O8" s="45"/>
      <c r="P8" s="45"/>
      <c r="S8" s="47"/>
      <c r="AD8" s="36"/>
      <c r="AE8" s="36"/>
      <c r="AF8" s="36"/>
      <c r="AG8" s="36"/>
      <c r="AH8" s="36"/>
      <c r="AI8" s="36"/>
      <c r="AJ8" s="36"/>
      <c r="AK8" s="36"/>
      <c r="AL8" s="36"/>
      <c r="AM8" s="36"/>
      <c r="AN8" s="36"/>
      <c r="AO8" s="36"/>
      <c r="AP8" s="36"/>
    </row>
    <row r="9" spans="1:44" ht="21" thickBot="1" x14ac:dyDescent="0.4">
      <c r="B9" s="45"/>
      <c r="C9" s="46"/>
      <c r="D9" s="45"/>
      <c r="E9" s="45"/>
      <c r="F9" s="45"/>
      <c r="G9" s="45"/>
      <c r="H9" s="45"/>
      <c r="I9" s="43"/>
      <c r="L9" s="40"/>
      <c r="M9" s="40"/>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x14ac:dyDescent="0.4">
      <c r="A10" s="54"/>
      <c r="B10" s="55"/>
      <c r="C10" s="109" t="s">
        <v>68</v>
      </c>
      <c r="D10" s="110"/>
      <c r="E10" s="110"/>
      <c r="F10" s="110"/>
      <c r="G10" s="110"/>
      <c r="H10" s="110"/>
      <c r="I10" s="110"/>
      <c r="J10" s="110"/>
      <c r="K10" s="110"/>
      <c r="L10" s="111"/>
      <c r="M10" s="109" t="s">
        <v>54</v>
      </c>
      <c r="N10" s="110"/>
      <c r="O10" s="110"/>
      <c r="P10" s="110"/>
      <c r="Q10" s="110"/>
      <c r="R10" s="110"/>
      <c r="S10" s="110"/>
      <c r="T10" s="110"/>
      <c r="U10" s="111"/>
      <c r="V10" s="109" t="s">
        <v>53</v>
      </c>
      <c r="W10" s="110"/>
      <c r="X10" s="110"/>
      <c r="Y10" s="110"/>
      <c r="Z10" s="110"/>
      <c r="AA10" s="110"/>
      <c r="AB10" s="110"/>
      <c r="AC10" s="111"/>
      <c r="AD10" s="56"/>
      <c r="AE10" s="57"/>
      <c r="AF10" s="58"/>
      <c r="AG10" s="106" t="s">
        <v>49</v>
      </c>
      <c r="AH10" s="107"/>
      <c r="AI10" s="107"/>
      <c r="AJ10" s="108"/>
      <c r="AK10" s="58"/>
      <c r="AL10" s="106" t="s">
        <v>50</v>
      </c>
      <c r="AM10" s="107"/>
      <c r="AN10" s="107"/>
      <c r="AO10" s="107"/>
      <c r="AP10" s="107"/>
      <c r="AQ10" s="107"/>
      <c r="AR10" s="108"/>
    </row>
    <row r="11" spans="1:44" s="85" customFormat="1" ht="98.25" thickBot="1" x14ac:dyDescent="0.4">
      <c r="A11" s="59" t="s">
        <v>1</v>
      </c>
      <c r="B11" s="59" t="s">
        <v>2</v>
      </c>
      <c r="C11" s="59" t="s">
        <v>74</v>
      </c>
      <c r="D11" s="60" t="s">
        <v>69</v>
      </c>
      <c r="E11" s="61" t="s">
        <v>107</v>
      </c>
      <c r="F11" s="61" t="s">
        <v>27</v>
      </c>
      <c r="G11" s="61" t="s">
        <v>59</v>
      </c>
      <c r="H11" s="50" t="s">
        <v>4</v>
      </c>
      <c r="I11" s="61" t="s">
        <v>104</v>
      </c>
      <c r="J11" s="86" t="s">
        <v>108</v>
      </c>
      <c r="K11" s="60" t="s">
        <v>106</v>
      </c>
      <c r="L11" s="98" t="s">
        <v>66</v>
      </c>
      <c r="M11" s="98"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x14ac:dyDescent="0.35">
      <c r="A12" s="75"/>
      <c r="B12" s="76"/>
      <c r="C12" s="75"/>
      <c r="D12" s="77"/>
      <c r="E12" s="78"/>
      <c r="F12" s="78"/>
      <c r="G12" s="78"/>
      <c r="H12" s="79"/>
      <c r="I12" s="78"/>
      <c r="J12" s="80">
        <f>+List!A1</f>
        <v>2024</v>
      </c>
      <c r="K12" s="77"/>
      <c r="L12" s="99"/>
      <c r="M12" s="100"/>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ht="27" x14ac:dyDescent="0.35">
      <c r="A14" s="17">
        <v>1</v>
      </c>
      <c r="B14" s="18" t="s">
        <v>129</v>
      </c>
      <c r="C14" s="19" t="s">
        <v>34</v>
      </c>
      <c r="D14" s="19" t="s">
        <v>130</v>
      </c>
      <c r="E14" s="17" t="s">
        <v>19</v>
      </c>
      <c r="F14" s="17" t="s">
        <v>12</v>
      </c>
      <c r="G14" s="20" t="s">
        <v>65</v>
      </c>
      <c r="H14" s="104">
        <v>26496</v>
      </c>
      <c r="I14" s="17">
        <v>2018</v>
      </c>
      <c r="J14" s="92">
        <f>IF(I14="մինչև 2000","օգտակար ծառայության ժամկետը սպառված է",10-($J$12-I14))</f>
        <v>4</v>
      </c>
      <c r="K14" s="65" t="s">
        <v>17</v>
      </c>
      <c r="L14" s="102">
        <v>15.6</v>
      </c>
      <c r="M14" s="102">
        <v>18.72</v>
      </c>
      <c r="N14" s="72">
        <f>O14/21</f>
        <v>55.962380952380954</v>
      </c>
      <c r="O14" s="64">
        <v>1175.21</v>
      </c>
      <c r="P14" s="87">
        <f>+O14*M14/100</f>
        <v>219.999312</v>
      </c>
      <c r="Q14" s="64">
        <v>99</v>
      </c>
      <c r="R14" s="87">
        <f>+Q14*1000/P14</f>
        <v>450.00140727712818</v>
      </c>
      <c r="S14" s="64"/>
      <c r="T14" s="64"/>
      <c r="U14" s="88">
        <f>(Q14+T14)</f>
        <v>99</v>
      </c>
      <c r="V14" s="88">
        <f>U14*12</f>
        <v>1188</v>
      </c>
      <c r="W14" s="64">
        <v>40</v>
      </c>
      <c r="X14" s="64"/>
      <c r="Y14" s="64"/>
      <c r="Z14" s="72">
        <f>SUM(V14:Y14)</f>
        <v>1228</v>
      </c>
      <c r="AA14" s="64">
        <v>500</v>
      </c>
      <c r="AB14" s="64">
        <v>9.5</v>
      </c>
      <c r="AC14" s="72">
        <f>SUM(Z14:AB14)</f>
        <v>1737.5</v>
      </c>
      <c r="AD14" s="19" t="s">
        <v>39</v>
      </c>
      <c r="AE14" s="19"/>
      <c r="AF14" s="32"/>
      <c r="AG14" s="17"/>
      <c r="AH14" s="65"/>
      <c r="AI14" s="65"/>
      <c r="AJ14" s="65"/>
      <c r="AK14" s="66"/>
      <c r="AL14" s="67"/>
      <c r="AM14" s="17"/>
      <c r="AN14" s="65"/>
      <c r="AO14" s="65"/>
      <c r="AP14" s="65"/>
      <c r="AQ14" s="67"/>
      <c r="AR14" s="19"/>
    </row>
    <row r="15" spans="1:44" s="31" customFormat="1" x14ac:dyDescent="0.35">
      <c r="A15" s="14"/>
      <c r="B15" s="15" t="s">
        <v>73</v>
      </c>
      <c r="C15" s="16"/>
      <c r="D15" s="16"/>
      <c r="E15" s="16"/>
      <c r="F15" s="16"/>
      <c r="G15" s="16"/>
      <c r="H15" s="105"/>
      <c r="I15" s="16"/>
      <c r="J15" s="93"/>
      <c r="K15" s="16"/>
      <c r="L15" s="16"/>
      <c r="M15" s="16"/>
      <c r="N15" s="13"/>
      <c r="O15" s="16"/>
      <c r="P15" s="13"/>
      <c r="Q15" s="16"/>
      <c r="R15" s="13"/>
      <c r="S15" s="16"/>
      <c r="T15" s="16"/>
      <c r="U15" s="13"/>
      <c r="V15" s="13"/>
      <c r="W15" s="16"/>
      <c r="X15" s="16"/>
      <c r="Y15" s="16"/>
      <c r="Z15" s="13"/>
      <c r="AA15" s="16"/>
      <c r="AB15" s="16"/>
      <c r="AC15" s="13"/>
      <c r="AD15" s="16"/>
      <c r="AE15" s="16"/>
      <c r="AF15" s="16"/>
      <c r="AG15" s="16"/>
      <c r="AH15" s="16"/>
      <c r="AI15" s="16"/>
      <c r="AJ15" s="16"/>
      <c r="AK15" s="16"/>
      <c r="AL15" s="16"/>
      <c r="AM15" s="16"/>
      <c r="AN15" s="16"/>
      <c r="AO15" s="16"/>
      <c r="AP15" s="16"/>
      <c r="AQ15" s="16"/>
      <c r="AR15" s="16"/>
    </row>
    <row r="16" spans="1:44" s="31" customFormat="1" ht="54" x14ac:dyDescent="0.35">
      <c r="A16" s="17">
        <v>1</v>
      </c>
      <c r="B16" s="18" t="s">
        <v>131</v>
      </c>
      <c r="C16" s="19" t="s">
        <v>35</v>
      </c>
      <c r="D16" s="19" t="s">
        <v>155</v>
      </c>
      <c r="E16" s="17" t="s">
        <v>11</v>
      </c>
      <c r="F16" s="17" t="s">
        <v>12</v>
      </c>
      <c r="G16" s="20" t="s">
        <v>16</v>
      </c>
      <c r="H16" s="104">
        <v>9800</v>
      </c>
      <c r="I16" s="17">
        <v>2011</v>
      </c>
      <c r="J16" s="92">
        <f t="shared" ref="J16:J57" si="0">IF(I16="մինչև 2000","օգտակար ծառայության ժամկետը սպառված է",10-($J$12-I16))</f>
        <v>-3</v>
      </c>
      <c r="K16" s="65" t="s">
        <v>17</v>
      </c>
      <c r="L16" s="64">
        <v>7.8</v>
      </c>
      <c r="M16" s="64">
        <v>9.75</v>
      </c>
      <c r="N16" s="72">
        <f t="shared" ref="N16:N57" si="1">O16/21</f>
        <v>107.44809523809523</v>
      </c>
      <c r="O16" s="64">
        <v>2256.41</v>
      </c>
      <c r="P16" s="87">
        <f>+O16*M16/100</f>
        <v>219.99997499999998</v>
      </c>
      <c r="Q16" s="64">
        <v>99</v>
      </c>
      <c r="R16" s="87">
        <f t="shared" ref="R16:R57" si="2">+Q16*1000/P16</f>
        <v>450.00005113636951</v>
      </c>
      <c r="S16" s="64"/>
      <c r="T16" s="64"/>
      <c r="U16" s="88">
        <f t="shared" ref="U16:U52" si="3">(Q16+T16)</f>
        <v>99</v>
      </c>
      <c r="V16" s="88">
        <f t="shared" ref="V16:V52" si="4">U16*12</f>
        <v>1188</v>
      </c>
      <c r="W16" s="64">
        <v>34</v>
      </c>
      <c r="X16" s="64"/>
      <c r="Y16" s="64"/>
      <c r="Z16" s="72">
        <f t="shared" ref="Z16:Z52" si="5">SUM(V16:Y16)</f>
        <v>1222</v>
      </c>
      <c r="AA16" s="64">
        <v>322.72699999999998</v>
      </c>
      <c r="AB16" s="64">
        <v>7.86</v>
      </c>
      <c r="AC16" s="72">
        <f t="shared" ref="AC16:AC57" si="6">SUM(Z16:AB16)</f>
        <v>1552.5869999999998</v>
      </c>
      <c r="AD16" s="19" t="s">
        <v>39</v>
      </c>
      <c r="AE16" s="19"/>
      <c r="AF16" s="32"/>
      <c r="AG16" s="17" t="s">
        <v>22</v>
      </c>
      <c r="AH16" s="65" t="s">
        <v>12</v>
      </c>
      <c r="AI16" s="65" t="s">
        <v>28</v>
      </c>
      <c r="AJ16" s="65" t="s">
        <v>20</v>
      </c>
      <c r="AK16" s="66"/>
      <c r="AL16" s="67">
        <v>1</v>
      </c>
      <c r="AM16" s="17" t="s">
        <v>22</v>
      </c>
      <c r="AN16" s="65" t="s">
        <v>12</v>
      </c>
      <c r="AO16" s="65" t="s">
        <v>28</v>
      </c>
      <c r="AP16" s="65" t="s">
        <v>20</v>
      </c>
      <c r="AQ16" s="67">
        <v>8000</v>
      </c>
      <c r="AR16" s="19" t="s">
        <v>158</v>
      </c>
    </row>
    <row r="17" spans="1:44" s="31" customFormat="1" x14ac:dyDescent="0.35">
      <c r="A17" s="17">
        <v>2</v>
      </c>
      <c r="B17" s="18" t="s">
        <v>131</v>
      </c>
      <c r="C17" s="19" t="s">
        <v>35</v>
      </c>
      <c r="D17" s="19" t="s">
        <v>133</v>
      </c>
      <c r="E17" s="17" t="s">
        <v>11</v>
      </c>
      <c r="F17" s="17" t="s">
        <v>12</v>
      </c>
      <c r="G17" s="20" t="s">
        <v>16</v>
      </c>
      <c r="H17" s="104">
        <v>5280</v>
      </c>
      <c r="I17" s="17">
        <v>2015</v>
      </c>
      <c r="J17" s="92">
        <f t="shared" si="0"/>
        <v>1</v>
      </c>
      <c r="K17" s="65" t="s">
        <v>17</v>
      </c>
      <c r="L17" s="64">
        <v>7.3</v>
      </c>
      <c r="M17" s="64">
        <v>8.76</v>
      </c>
      <c r="N17" s="72">
        <f t="shared" si="1"/>
        <v>108.71904761904761</v>
      </c>
      <c r="O17" s="64">
        <v>2283.1</v>
      </c>
      <c r="P17" s="87">
        <f t="shared" ref="P17:P57" si="7">+O17*M17/100</f>
        <v>199.99955999999997</v>
      </c>
      <c r="Q17" s="64">
        <f>200*0.45</f>
        <v>90</v>
      </c>
      <c r="R17" s="87">
        <f t="shared" si="2"/>
        <v>450.00099000217807</v>
      </c>
      <c r="S17" s="64"/>
      <c r="T17" s="64"/>
      <c r="U17" s="88">
        <f t="shared" si="3"/>
        <v>90</v>
      </c>
      <c r="V17" s="88">
        <f t="shared" si="4"/>
        <v>1080</v>
      </c>
      <c r="W17" s="64">
        <v>40</v>
      </c>
      <c r="X17" s="64"/>
      <c r="Y17" s="64"/>
      <c r="Z17" s="72">
        <f t="shared" si="5"/>
        <v>1120</v>
      </c>
      <c r="AA17" s="64">
        <v>322.73</v>
      </c>
      <c r="AB17" s="64">
        <v>3.5</v>
      </c>
      <c r="AC17" s="72">
        <f t="shared" si="6"/>
        <v>1446.23</v>
      </c>
      <c r="AD17" s="19" t="s">
        <v>39</v>
      </c>
      <c r="AE17" s="19"/>
      <c r="AF17" s="32"/>
      <c r="AG17" s="17"/>
      <c r="AH17" s="65"/>
      <c r="AI17" s="65"/>
      <c r="AJ17" s="65"/>
      <c r="AK17" s="66"/>
      <c r="AL17" s="67"/>
      <c r="AM17" s="17"/>
      <c r="AN17" s="65"/>
      <c r="AO17" s="65"/>
      <c r="AP17" s="65"/>
      <c r="AQ17" s="67"/>
      <c r="AR17" s="19"/>
    </row>
    <row r="18" spans="1:44" s="31" customFormat="1" ht="54" x14ac:dyDescent="0.35">
      <c r="A18" s="17">
        <v>3</v>
      </c>
      <c r="B18" s="18" t="s">
        <v>131</v>
      </c>
      <c r="C18" s="19" t="s">
        <v>35</v>
      </c>
      <c r="D18" s="19" t="s">
        <v>134</v>
      </c>
      <c r="E18" s="17" t="s">
        <v>19</v>
      </c>
      <c r="F18" s="17" t="s">
        <v>12</v>
      </c>
      <c r="G18" s="20" t="s">
        <v>64</v>
      </c>
      <c r="H18" s="104" t="s">
        <v>153</v>
      </c>
      <c r="I18" s="17">
        <v>2008</v>
      </c>
      <c r="J18" s="92">
        <f t="shared" ref="J18:J25" si="8">IF(I18="մինչև 2000","օգտակար ծառայության ժամկետը սպառված է",10-($J$12-I18))</f>
        <v>-6</v>
      </c>
      <c r="K18" s="65" t="s">
        <v>17</v>
      </c>
      <c r="L18" s="64">
        <v>16</v>
      </c>
      <c r="M18" s="64">
        <v>20</v>
      </c>
      <c r="N18" s="72">
        <f t="shared" si="1"/>
        <v>52.38095238095238</v>
      </c>
      <c r="O18" s="64">
        <f>100*11</f>
        <v>1100</v>
      </c>
      <c r="P18" s="87">
        <f t="shared" ref="P18:P25" si="9">+O18*M18/100</f>
        <v>220</v>
      </c>
      <c r="Q18" s="64">
        <f>220*0.45</f>
        <v>99</v>
      </c>
      <c r="R18" s="87">
        <f t="shared" ref="R18" si="10">+Q18*1000/P18</f>
        <v>450</v>
      </c>
      <c r="S18" s="64"/>
      <c r="T18" s="64"/>
      <c r="U18" s="88">
        <f t="shared" ref="U18:U19" si="11">(Q18+T18)</f>
        <v>99</v>
      </c>
      <c r="V18" s="88">
        <f t="shared" ref="V18:V25" si="12">U18*12</f>
        <v>1188</v>
      </c>
      <c r="W18" s="64">
        <v>94</v>
      </c>
      <c r="X18" s="64"/>
      <c r="Y18" s="64"/>
      <c r="Z18" s="72">
        <f t="shared" ref="Z18:Z25" si="13">SUM(V18:Y18)</f>
        <v>1282</v>
      </c>
      <c r="AA18" s="64">
        <v>250</v>
      </c>
      <c r="AB18" s="64">
        <v>4.9400000000000004</v>
      </c>
      <c r="AC18" s="72">
        <f t="shared" ref="AC18:AC25" si="14">SUM(Z18:AB18)</f>
        <v>1536.94</v>
      </c>
      <c r="AD18" s="19" t="s">
        <v>39</v>
      </c>
      <c r="AE18" s="19"/>
      <c r="AF18" s="32"/>
      <c r="AG18" s="17" t="s">
        <v>22</v>
      </c>
      <c r="AH18" s="65" t="s">
        <v>12</v>
      </c>
      <c r="AI18" s="65" t="s">
        <v>28</v>
      </c>
      <c r="AJ18" s="65" t="s">
        <v>20</v>
      </c>
      <c r="AK18" s="66"/>
      <c r="AL18" s="67">
        <v>1</v>
      </c>
      <c r="AM18" s="17" t="s">
        <v>22</v>
      </c>
      <c r="AN18" s="65" t="s">
        <v>12</v>
      </c>
      <c r="AO18" s="65" t="s">
        <v>28</v>
      </c>
      <c r="AP18" s="65" t="s">
        <v>20</v>
      </c>
      <c r="AQ18" s="67">
        <v>8000</v>
      </c>
      <c r="AR18" s="19" t="s">
        <v>158</v>
      </c>
    </row>
    <row r="19" spans="1:44" s="31" customFormat="1" ht="27" x14ac:dyDescent="0.35">
      <c r="A19" s="17">
        <v>4</v>
      </c>
      <c r="B19" s="18" t="s">
        <v>131</v>
      </c>
      <c r="C19" s="19" t="s">
        <v>35</v>
      </c>
      <c r="D19" s="19" t="s">
        <v>135</v>
      </c>
      <c r="E19" s="17" t="s">
        <v>19</v>
      </c>
      <c r="F19" s="17" t="s">
        <v>12</v>
      </c>
      <c r="G19" s="20" t="s">
        <v>28</v>
      </c>
      <c r="H19" s="104">
        <v>5825</v>
      </c>
      <c r="I19" s="17">
        <v>2022</v>
      </c>
      <c r="J19" s="92">
        <f t="shared" si="8"/>
        <v>8</v>
      </c>
      <c r="K19" s="65" t="s">
        <v>17</v>
      </c>
      <c r="L19" s="64">
        <v>8.3000000000000007</v>
      </c>
      <c r="M19" s="64">
        <v>9.9600000000000009</v>
      </c>
      <c r="N19" s="72">
        <f>O19/21</f>
        <v>105.18285714285715</v>
      </c>
      <c r="O19" s="64">
        <v>2208.84</v>
      </c>
      <c r="P19" s="87">
        <f t="shared" si="9"/>
        <v>220.00046400000002</v>
      </c>
      <c r="Q19" s="64">
        <f>220*0.45</f>
        <v>99</v>
      </c>
      <c r="R19" s="87">
        <f>+Q19*1000/P19</f>
        <v>449.99905091109258</v>
      </c>
      <c r="S19" s="64"/>
      <c r="T19" s="64"/>
      <c r="U19" s="88">
        <f t="shared" si="11"/>
        <v>99</v>
      </c>
      <c r="V19" s="88">
        <f t="shared" si="12"/>
        <v>1188</v>
      </c>
      <c r="W19" s="64">
        <v>50</v>
      </c>
      <c r="X19" s="64"/>
      <c r="Y19" s="64"/>
      <c r="Z19" s="72">
        <f t="shared" si="13"/>
        <v>1238</v>
      </c>
      <c r="AA19" s="64">
        <v>50</v>
      </c>
      <c r="AB19" s="64"/>
      <c r="AC19" s="72">
        <f t="shared" si="14"/>
        <v>1288</v>
      </c>
      <c r="AD19" s="19" t="s">
        <v>39</v>
      </c>
      <c r="AE19" s="19"/>
      <c r="AF19" s="32"/>
      <c r="AG19" s="17"/>
      <c r="AH19" s="65"/>
      <c r="AI19" s="65"/>
      <c r="AJ19" s="65"/>
      <c r="AK19" s="66"/>
      <c r="AL19" s="67"/>
      <c r="AM19" s="17"/>
      <c r="AN19" s="65"/>
      <c r="AO19" s="65"/>
      <c r="AP19" s="65"/>
      <c r="AQ19" s="67"/>
      <c r="AR19" s="19"/>
    </row>
    <row r="20" spans="1:44" s="31" customFormat="1" ht="27" x14ac:dyDescent="0.35">
      <c r="A20" s="17">
        <v>5</v>
      </c>
      <c r="B20" s="18" t="s">
        <v>136</v>
      </c>
      <c r="C20" s="19" t="s">
        <v>35</v>
      </c>
      <c r="D20" s="19" t="s">
        <v>156</v>
      </c>
      <c r="E20" s="17" t="s">
        <v>26</v>
      </c>
      <c r="F20" s="17" t="s">
        <v>21</v>
      </c>
      <c r="G20" s="20" t="s">
        <v>28</v>
      </c>
      <c r="H20" s="104">
        <v>19900</v>
      </c>
      <c r="I20" s="17">
        <v>2016</v>
      </c>
      <c r="J20" s="92">
        <f t="shared" ref="J20:J22" si="15">IF(I20="մինչև 2000","օգտակար ծառայության ժամկետը սպառված է",10-($J$12-I20))</f>
        <v>2</v>
      </c>
      <c r="K20" s="65" t="s">
        <v>20</v>
      </c>
      <c r="L20" s="64">
        <v>8</v>
      </c>
      <c r="M20" s="64">
        <v>9.6</v>
      </c>
      <c r="N20" s="72">
        <f t="shared" si="1"/>
        <v>124.00809523809524</v>
      </c>
      <c r="O20" s="64">
        <v>2604.17</v>
      </c>
      <c r="P20" s="87">
        <f t="shared" ref="P20:P22" si="16">+O20*M20/100</f>
        <v>250.00031999999999</v>
      </c>
      <c r="Q20" s="64">
        <f>220*0.53</f>
        <v>116.60000000000001</v>
      </c>
      <c r="R20" s="87">
        <f t="shared" ref="R20" si="17">+Q20*1000/P20</f>
        <v>466.39940300876424</v>
      </c>
      <c r="S20" s="64"/>
      <c r="T20" s="64"/>
      <c r="U20" s="88">
        <f t="shared" ref="U20" si="18">(Q20+T20)</f>
        <v>116.60000000000001</v>
      </c>
      <c r="V20" s="88">
        <f t="shared" ref="V20:V22" si="19">U20*12</f>
        <v>1399.2</v>
      </c>
      <c r="W20" s="64">
        <v>70</v>
      </c>
      <c r="X20" s="64"/>
      <c r="Y20" s="64"/>
      <c r="Z20" s="72">
        <f t="shared" ref="Z20:Z22" si="20">SUM(V20:Y20)</f>
        <v>1469.2</v>
      </c>
      <c r="AA20" s="64">
        <v>200</v>
      </c>
      <c r="AB20" s="64">
        <v>6.25</v>
      </c>
      <c r="AC20" s="72">
        <f t="shared" ref="AC20:AC22" si="21">SUM(Z20:AB20)</f>
        <v>1675.45</v>
      </c>
      <c r="AD20" s="19" t="s">
        <v>39</v>
      </c>
      <c r="AE20" s="19"/>
      <c r="AF20" s="32"/>
      <c r="AG20" s="17"/>
      <c r="AH20" s="65"/>
      <c r="AI20" s="65"/>
      <c r="AJ20" s="65"/>
      <c r="AK20" s="66"/>
      <c r="AL20" s="67"/>
      <c r="AM20" s="17"/>
      <c r="AN20" s="65"/>
      <c r="AO20" s="65"/>
      <c r="AP20" s="65"/>
      <c r="AQ20" s="67"/>
      <c r="AR20" s="19"/>
    </row>
    <row r="21" spans="1:44" s="31" customFormat="1" x14ac:dyDescent="0.35">
      <c r="A21" s="17">
        <v>6</v>
      </c>
      <c r="B21" s="103" t="s">
        <v>137</v>
      </c>
      <c r="C21" s="19" t="s">
        <v>35</v>
      </c>
      <c r="D21" s="19" t="s">
        <v>133</v>
      </c>
      <c r="E21" s="17" t="s">
        <v>11</v>
      </c>
      <c r="F21" s="17" t="s">
        <v>12</v>
      </c>
      <c r="G21" s="20" t="s">
        <v>16</v>
      </c>
      <c r="H21" s="104">
        <v>5280</v>
      </c>
      <c r="I21" s="17">
        <v>2015</v>
      </c>
      <c r="J21" s="92">
        <f t="shared" si="15"/>
        <v>1</v>
      </c>
      <c r="K21" s="65" t="s">
        <v>17</v>
      </c>
      <c r="L21" s="64">
        <v>7.3</v>
      </c>
      <c r="M21" s="64">
        <v>8.76</v>
      </c>
      <c r="N21" s="72">
        <f t="shared" si="1"/>
        <v>70.667619047619041</v>
      </c>
      <c r="O21" s="64">
        <v>1484.02</v>
      </c>
      <c r="P21" s="87">
        <f t="shared" si="16"/>
        <v>130.00015199999999</v>
      </c>
      <c r="Q21" s="64">
        <f>130*450/1000</f>
        <v>58.5</v>
      </c>
      <c r="R21" s="87">
        <f t="shared" ref="R21:R26" si="22">+Q21*1000/P21</f>
        <v>449.99947384676909</v>
      </c>
      <c r="S21" s="64"/>
      <c r="T21" s="64"/>
      <c r="U21" s="88">
        <f t="shared" ref="U21:U26" si="23">(Q21+T21)</f>
        <v>58.5</v>
      </c>
      <c r="V21" s="88">
        <f t="shared" si="19"/>
        <v>702</v>
      </c>
      <c r="W21" s="64">
        <v>26.7</v>
      </c>
      <c r="X21" s="64"/>
      <c r="Y21" s="64"/>
      <c r="Z21" s="72">
        <f t="shared" si="20"/>
        <v>728.7</v>
      </c>
      <c r="AA21" s="64">
        <v>322.72699999999998</v>
      </c>
      <c r="AB21" s="64">
        <v>3.5</v>
      </c>
      <c r="AC21" s="72">
        <f t="shared" si="21"/>
        <v>1054.9270000000001</v>
      </c>
      <c r="AD21" s="19" t="s">
        <v>39</v>
      </c>
      <c r="AE21" s="19"/>
      <c r="AF21" s="32"/>
      <c r="AG21" s="17"/>
      <c r="AH21" s="65"/>
      <c r="AI21" s="65"/>
      <c r="AJ21" s="65"/>
      <c r="AK21" s="66"/>
      <c r="AL21" s="67"/>
      <c r="AM21" s="17"/>
      <c r="AN21" s="65"/>
      <c r="AO21" s="65"/>
      <c r="AP21" s="65"/>
      <c r="AQ21" s="67"/>
      <c r="AR21" s="19"/>
    </row>
    <row r="22" spans="1:44" s="31" customFormat="1" x14ac:dyDescent="0.35">
      <c r="A22" s="17">
        <v>7</v>
      </c>
      <c r="B22" s="103" t="s">
        <v>137</v>
      </c>
      <c r="C22" s="19" t="s">
        <v>35</v>
      </c>
      <c r="D22" s="19" t="s">
        <v>133</v>
      </c>
      <c r="E22" s="17" t="s">
        <v>11</v>
      </c>
      <c r="F22" s="17" t="s">
        <v>12</v>
      </c>
      <c r="G22" s="20" t="s">
        <v>16</v>
      </c>
      <c r="H22" s="104">
        <v>5280</v>
      </c>
      <c r="I22" s="17">
        <v>2015</v>
      </c>
      <c r="J22" s="92">
        <f t="shared" si="15"/>
        <v>1</v>
      </c>
      <c r="K22" s="65" t="s">
        <v>17</v>
      </c>
      <c r="L22" s="64">
        <v>7.3</v>
      </c>
      <c r="M22" s="64">
        <v>8.76</v>
      </c>
      <c r="N22" s="72">
        <f t="shared" si="1"/>
        <v>70.667619047619041</v>
      </c>
      <c r="O22" s="64">
        <v>1484.02</v>
      </c>
      <c r="P22" s="87">
        <f t="shared" si="16"/>
        <v>130.00015199999999</v>
      </c>
      <c r="Q22" s="64">
        <f t="shared" ref="Q22:Q26" si="24">130*450/1000</f>
        <v>58.5</v>
      </c>
      <c r="R22" s="87">
        <f t="shared" si="22"/>
        <v>449.99947384676909</v>
      </c>
      <c r="S22" s="64"/>
      <c r="T22" s="64"/>
      <c r="U22" s="88">
        <f t="shared" si="23"/>
        <v>58.5</v>
      </c>
      <c r="V22" s="88">
        <f t="shared" si="19"/>
        <v>702</v>
      </c>
      <c r="W22" s="64">
        <v>26.7</v>
      </c>
      <c r="X22" s="64"/>
      <c r="Y22" s="64"/>
      <c r="Z22" s="72">
        <f t="shared" si="20"/>
        <v>728.7</v>
      </c>
      <c r="AA22" s="64">
        <v>322.72699999999998</v>
      </c>
      <c r="AB22" s="64">
        <v>3.5</v>
      </c>
      <c r="AC22" s="72">
        <f t="shared" si="21"/>
        <v>1054.9270000000001</v>
      </c>
      <c r="AD22" s="19" t="s">
        <v>39</v>
      </c>
      <c r="AE22" s="19"/>
      <c r="AF22" s="32"/>
      <c r="AG22" s="17"/>
      <c r="AH22" s="65"/>
      <c r="AI22" s="65"/>
      <c r="AJ22" s="65"/>
      <c r="AK22" s="66"/>
      <c r="AL22" s="67"/>
      <c r="AM22" s="17"/>
      <c r="AN22" s="65"/>
      <c r="AO22" s="65"/>
      <c r="AP22" s="65"/>
      <c r="AQ22" s="67"/>
      <c r="AR22" s="19"/>
    </row>
    <row r="23" spans="1:44" s="31" customFormat="1" ht="27" customHeight="1" x14ac:dyDescent="0.35">
      <c r="A23" s="17">
        <v>8</v>
      </c>
      <c r="B23" s="103" t="s">
        <v>137</v>
      </c>
      <c r="C23" s="19" t="s">
        <v>35</v>
      </c>
      <c r="D23" s="19" t="s">
        <v>133</v>
      </c>
      <c r="E23" s="17" t="s">
        <v>11</v>
      </c>
      <c r="F23" s="17" t="s">
        <v>12</v>
      </c>
      <c r="G23" s="20" t="s">
        <v>16</v>
      </c>
      <c r="H23" s="104">
        <v>5280</v>
      </c>
      <c r="I23" s="17">
        <v>2015</v>
      </c>
      <c r="J23" s="92">
        <f t="shared" si="8"/>
        <v>1</v>
      </c>
      <c r="K23" s="65" t="s">
        <v>17</v>
      </c>
      <c r="L23" s="64">
        <v>7.3</v>
      </c>
      <c r="M23" s="64">
        <v>8.76</v>
      </c>
      <c r="N23" s="72">
        <f t="shared" si="1"/>
        <v>70.667619047619041</v>
      </c>
      <c r="O23" s="64">
        <v>1484.02</v>
      </c>
      <c r="P23" s="87">
        <f t="shared" si="9"/>
        <v>130.00015199999999</v>
      </c>
      <c r="Q23" s="64">
        <f t="shared" si="24"/>
        <v>58.5</v>
      </c>
      <c r="R23" s="87">
        <f t="shared" si="22"/>
        <v>449.99947384676909</v>
      </c>
      <c r="S23" s="64"/>
      <c r="T23" s="64"/>
      <c r="U23" s="88">
        <f t="shared" si="23"/>
        <v>58.5</v>
      </c>
      <c r="V23" s="88">
        <f t="shared" si="12"/>
        <v>702</v>
      </c>
      <c r="W23" s="64">
        <v>26.7</v>
      </c>
      <c r="X23" s="64"/>
      <c r="Y23" s="64"/>
      <c r="Z23" s="72">
        <f t="shared" si="13"/>
        <v>728.7</v>
      </c>
      <c r="AA23" s="64">
        <v>322.72699999999998</v>
      </c>
      <c r="AB23" s="64">
        <v>3.5</v>
      </c>
      <c r="AC23" s="72">
        <f t="shared" si="14"/>
        <v>1054.9270000000001</v>
      </c>
      <c r="AD23" s="19" t="s">
        <v>39</v>
      </c>
      <c r="AE23" s="19"/>
      <c r="AF23" s="32"/>
      <c r="AG23" s="17"/>
      <c r="AH23" s="65"/>
      <c r="AI23" s="65"/>
      <c r="AJ23" s="65"/>
      <c r="AK23" s="66"/>
      <c r="AL23" s="67"/>
      <c r="AM23" s="17"/>
      <c r="AN23" s="65"/>
      <c r="AO23" s="65"/>
      <c r="AP23" s="65"/>
      <c r="AQ23" s="67"/>
      <c r="AR23" s="19"/>
    </row>
    <row r="24" spans="1:44" s="31" customFormat="1" ht="24.75" customHeight="1" x14ac:dyDescent="0.35">
      <c r="A24" s="17">
        <v>9</v>
      </c>
      <c r="B24" s="103" t="s">
        <v>137</v>
      </c>
      <c r="C24" s="19" t="s">
        <v>35</v>
      </c>
      <c r="D24" s="19" t="s">
        <v>133</v>
      </c>
      <c r="E24" s="17" t="s">
        <v>11</v>
      </c>
      <c r="F24" s="17" t="s">
        <v>12</v>
      </c>
      <c r="G24" s="20" t="s">
        <v>16</v>
      </c>
      <c r="H24" s="104">
        <v>5280</v>
      </c>
      <c r="I24" s="17">
        <v>2015</v>
      </c>
      <c r="J24" s="92">
        <f t="shared" si="8"/>
        <v>1</v>
      </c>
      <c r="K24" s="65" t="s">
        <v>17</v>
      </c>
      <c r="L24" s="64">
        <v>7.3</v>
      </c>
      <c r="M24" s="64">
        <v>8.76</v>
      </c>
      <c r="N24" s="72">
        <f t="shared" si="1"/>
        <v>70.667619047619041</v>
      </c>
      <c r="O24" s="64">
        <v>1484.02</v>
      </c>
      <c r="P24" s="87">
        <f t="shared" si="9"/>
        <v>130.00015199999999</v>
      </c>
      <c r="Q24" s="64">
        <f t="shared" si="24"/>
        <v>58.5</v>
      </c>
      <c r="R24" s="87">
        <f t="shared" si="22"/>
        <v>449.99947384676909</v>
      </c>
      <c r="S24" s="64"/>
      <c r="T24" s="64"/>
      <c r="U24" s="88">
        <f t="shared" si="23"/>
        <v>58.5</v>
      </c>
      <c r="V24" s="88">
        <f t="shared" si="12"/>
        <v>702</v>
      </c>
      <c r="W24" s="64">
        <v>26.7</v>
      </c>
      <c r="X24" s="64"/>
      <c r="Y24" s="64"/>
      <c r="Z24" s="72">
        <f t="shared" si="13"/>
        <v>728.7</v>
      </c>
      <c r="AA24" s="64">
        <v>322.72699999999998</v>
      </c>
      <c r="AB24" s="64">
        <v>3.5</v>
      </c>
      <c r="AC24" s="72">
        <f t="shared" si="14"/>
        <v>1054.9270000000001</v>
      </c>
      <c r="AD24" s="19" t="s">
        <v>39</v>
      </c>
      <c r="AE24" s="19"/>
      <c r="AF24" s="32"/>
      <c r="AG24" s="17"/>
      <c r="AH24" s="65"/>
      <c r="AI24" s="65"/>
      <c r="AJ24" s="65"/>
      <c r="AK24" s="66"/>
      <c r="AL24" s="67"/>
      <c r="AM24" s="17"/>
      <c r="AN24" s="65"/>
      <c r="AO24" s="65"/>
      <c r="AP24" s="65"/>
      <c r="AQ24" s="67"/>
      <c r="AR24" s="19"/>
    </row>
    <row r="25" spans="1:44" s="31" customFormat="1" ht="24.75" customHeight="1" x14ac:dyDescent="0.35">
      <c r="A25" s="17">
        <v>10</v>
      </c>
      <c r="B25" s="103" t="s">
        <v>137</v>
      </c>
      <c r="C25" s="19" t="s">
        <v>35</v>
      </c>
      <c r="D25" s="19" t="s">
        <v>133</v>
      </c>
      <c r="E25" s="17" t="s">
        <v>11</v>
      </c>
      <c r="F25" s="17" t="s">
        <v>12</v>
      </c>
      <c r="G25" s="20" t="s">
        <v>16</v>
      </c>
      <c r="H25" s="104">
        <v>5280</v>
      </c>
      <c r="I25" s="17">
        <v>2015</v>
      </c>
      <c r="J25" s="92">
        <f t="shared" si="8"/>
        <v>1</v>
      </c>
      <c r="K25" s="65" t="s">
        <v>17</v>
      </c>
      <c r="L25" s="64">
        <v>7.3</v>
      </c>
      <c r="M25" s="64">
        <v>8.76</v>
      </c>
      <c r="N25" s="72">
        <f>O25/21</f>
        <v>70.667619047619041</v>
      </c>
      <c r="O25" s="64">
        <v>1484.02</v>
      </c>
      <c r="P25" s="87">
        <f t="shared" si="9"/>
        <v>130.00015199999999</v>
      </c>
      <c r="Q25" s="64">
        <f t="shared" si="24"/>
        <v>58.5</v>
      </c>
      <c r="R25" s="87">
        <f t="shared" si="22"/>
        <v>449.99947384676909</v>
      </c>
      <c r="S25" s="64"/>
      <c r="T25" s="64"/>
      <c r="U25" s="88">
        <f t="shared" si="23"/>
        <v>58.5</v>
      </c>
      <c r="V25" s="88">
        <f t="shared" si="12"/>
        <v>702</v>
      </c>
      <c r="W25" s="64">
        <v>26.7</v>
      </c>
      <c r="X25" s="64"/>
      <c r="Y25" s="64"/>
      <c r="Z25" s="72">
        <f t="shared" si="13"/>
        <v>728.7</v>
      </c>
      <c r="AA25" s="64">
        <v>322.72699999999998</v>
      </c>
      <c r="AB25" s="64">
        <v>3.5</v>
      </c>
      <c r="AC25" s="72">
        <f t="shared" si="14"/>
        <v>1054.9270000000001</v>
      </c>
      <c r="AD25" s="19" t="s">
        <v>39</v>
      </c>
      <c r="AE25" s="19"/>
      <c r="AF25" s="32"/>
      <c r="AG25" s="17"/>
      <c r="AH25" s="65"/>
      <c r="AI25" s="65"/>
      <c r="AJ25" s="65"/>
      <c r="AK25" s="66"/>
      <c r="AL25" s="67"/>
      <c r="AM25" s="17"/>
      <c r="AN25" s="65"/>
      <c r="AO25" s="65"/>
      <c r="AP25" s="65"/>
      <c r="AQ25" s="67"/>
      <c r="AR25" s="19"/>
    </row>
    <row r="26" spans="1:44" s="31" customFormat="1" x14ac:dyDescent="0.35">
      <c r="A26" s="17">
        <v>11</v>
      </c>
      <c r="B26" s="103" t="s">
        <v>138</v>
      </c>
      <c r="C26" s="19" t="s">
        <v>35</v>
      </c>
      <c r="D26" s="19" t="s">
        <v>133</v>
      </c>
      <c r="E26" s="17" t="s">
        <v>11</v>
      </c>
      <c r="F26" s="17" t="s">
        <v>12</v>
      </c>
      <c r="G26" s="20" t="s">
        <v>16</v>
      </c>
      <c r="H26" s="104">
        <v>5280</v>
      </c>
      <c r="I26" s="17">
        <v>2015</v>
      </c>
      <c r="J26" s="92">
        <f t="shared" si="0"/>
        <v>1</v>
      </c>
      <c r="K26" s="65" t="s">
        <v>17</v>
      </c>
      <c r="L26" s="64">
        <v>7.3</v>
      </c>
      <c r="M26" s="64">
        <v>8.0299999999999994</v>
      </c>
      <c r="N26" s="72">
        <f t="shared" si="1"/>
        <v>118.60285714285713</v>
      </c>
      <c r="O26" s="64">
        <v>2490.66</v>
      </c>
      <c r="P26" s="87">
        <f t="shared" si="7"/>
        <v>199.99999799999998</v>
      </c>
      <c r="Q26" s="64">
        <f t="shared" si="24"/>
        <v>58.5</v>
      </c>
      <c r="R26" s="87">
        <f t="shared" si="22"/>
        <v>292.50000292500005</v>
      </c>
      <c r="S26" s="64"/>
      <c r="T26" s="64"/>
      <c r="U26" s="88">
        <f t="shared" si="23"/>
        <v>58.5</v>
      </c>
      <c r="V26" s="88">
        <f t="shared" si="4"/>
        <v>702</v>
      </c>
      <c r="W26" s="64">
        <v>44</v>
      </c>
      <c r="X26" s="64"/>
      <c r="Y26" s="64"/>
      <c r="Z26" s="72">
        <f t="shared" si="5"/>
        <v>746</v>
      </c>
      <c r="AA26" s="64">
        <v>322.72699999999998</v>
      </c>
      <c r="AB26" s="64">
        <v>3.5</v>
      </c>
      <c r="AC26" s="72">
        <f t="shared" si="6"/>
        <v>1072.2269999999999</v>
      </c>
      <c r="AD26" s="19" t="s">
        <v>39</v>
      </c>
      <c r="AE26" s="19"/>
      <c r="AF26" s="32"/>
      <c r="AG26" s="17"/>
      <c r="AH26" s="65"/>
      <c r="AI26" s="65"/>
      <c r="AJ26" s="65"/>
      <c r="AK26" s="66"/>
      <c r="AL26" s="67"/>
      <c r="AM26" s="17"/>
      <c r="AN26" s="65"/>
      <c r="AO26" s="65"/>
      <c r="AP26" s="65"/>
      <c r="AQ26" s="67"/>
      <c r="AR26" s="19"/>
    </row>
    <row r="27" spans="1:44" s="31" customFormat="1" ht="81" customHeight="1" x14ac:dyDescent="0.35">
      <c r="A27" s="17">
        <v>12</v>
      </c>
      <c r="B27" s="103" t="s">
        <v>138</v>
      </c>
      <c r="C27" s="19" t="s">
        <v>35</v>
      </c>
      <c r="D27" s="19" t="s">
        <v>139</v>
      </c>
      <c r="E27" s="17" t="s">
        <v>19</v>
      </c>
      <c r="F27" s="17" t="s">
        <v>12</v>
      </c>
      <c r="G27" s="20" t="s">
        <v>16</v>
      </c>
      <c r="H27" s="104" t="s">
        <v>154</v>
      </c>
      <c r="I27" s="17">
        <v>2007</v>
      </c>
      <c r="J27" s="92">
        <f t="shared" si="0"/>
        <v>-7</v>
      </c>
      <c r="K27" s="65" t="s">
        <v>17</v>
      </c>
      <c r="L27" s="64">
        <v>8</v>
      </c>
      <c r="M27" s="64">
        <v>9.1999999999999993</v>
      </c>
      <c r="N27" s="72">
        <f t="shared" si="1"/>
        <v>103.5195238095238</v>
      </c>
      <c r="O27" s="64">
        <v>2173.91</v>
      </c>
      <c r="P27" s="87">
        <f t="shared" si="7"/>
        <v>199.99971999999997</v>
      </c>
      <c r="Q27" s="64">
        <f>P27*450/1000</f>
        <v>89.999873999999977</v>
      </c>
      <c r="R27" s="87">
        <f t="shared" si="2"/>
        <v>450</v>
      </c>
      <c r="S27" s="64"/>
      <c r="T27" s="64"/>
      <c r="U27" s="88">
        <f t="shared" si="3"/>
        <v>89.999873999999977</v>
      </c>
      <c r="V27" s="88">
        <f t="shared" si="4"/>
        <v>1079.9984879999997</v>
      </c>
      <c r="W27" s="64">
        <v>50</v>
      </c>
      <c r="X27" s="64"/>
      <c r="Y27" s="64"/>
      <c r="Z27" s="72">
        <f t="shared" si="5"/>
        <v>1129.9984879999997</v>
      </c>
      <c r="AA27" s="64">
        <v>223.529</v>
      </c>
      <c r="AB27" s="64">
        <v>6.7149999999999999</v>
      </c>
      <c r="AC27" s="72">
        <f t="shared" si="6"/>
        <v>1360.2424879999996</v>
      </c>
      <c r="AD27" s="19" t="s">
        <v>40</v>
      </c>
      <c r="AE27" s="19" t="s">
        <v>41</v>
      </c>
      <c r="AF27" s="32"/>
      <c r="AG27" s="17" t="s">
        <v>22</v>
      </c>
      <c r="AH27" s="65" t="s">
        <v>12</v>
      </c>
      <c r="AI27" s="65" t="s">
        <v>28</v>
      </c>
      <c r="AJ27" s="65" t="s">
        <v>20</v>
      </c>
      <c r="AK27" s="66"/>
      <c r="AL27" s="67">
        <v>1</v>
      </c>
      <c r="AM27" s="17" t="s">
        <v>22</v>
      </c>
      <c r="AN27" s="65" t="s">
        <v>12</v>
      </c>
      <c r="AO27" s="65" t="s">
        <v>28</v>
      </c>
      <c r="AP27" s="65" t="s">
        <v>20</v>
      </c>
      <c r="AQ27" s="67">
        <v>8000</v>
      </c>
      <c r="AR27" s="19" t="s">
        <v>157</v>
      </c>
    </row>
    <row r="28" spans="1:44" s="31" customFormat="1" ht="40.5" x14ac:dyDescent="0.35">
      <c r="A28" s="17">
        <v>13</v>
      </c>
      <c r="B28" s="103" t="s">
        <v>136</v>
      </c>
      <c r="C28" s="19" t="s">
        <v>35</v>
      </c>
      <c r="D28" s="19" t="s">
        <v>133</v>
      </c>
      <c r="E28" s="17" t="s">
        <v>11</v>
      </c>
      <c r="F28" s="17" t="s">
        <v>12</v>
      </c>
      <c r="G28" s="20" t="s">
        <v>16</v>
      </c>
      <c r="H28" s="104">
        <v>5280</v>
      </c>
      <c r="I28" s="17">
        <v>2015</v>
      </c>
      <c r="J28" s="92">
        <f t="shared" si="0"/>
        <v>1</v>
      </c>
      <c r="K28" s="65" t="s">
        <v>17</v>
      </c>
      <c r="L28" s="64">
        <v>7.3</v>
      </c>
      <c r="M28" s="64">
        <v>8.76</v>
      </c>
      <c r="N28" s="72">
        <f t="shared" si="1"/>
        <v>108.71952380952382</v>
      </c>
      <c r="O28" s="64">
        <v>2283.11</v>
      </c>
      <c r="P28" s="87">
        <f t="shared" si="7"/>
        <v>200.00043600000001</v>
      </c>
      <c r="Q28" s="64">
        <f>P28*450/1000</f>
        <v>90.000196200000005</v>
      </c>
      <c r="R28" s="87">
        <f t="shared" si="2"/>
        <v>450</v>
      </c>
      <c r="S28" s="64"/>
      <c r="T28" s="64"/>
      <c r="U28" s="88">
        <f t="shared" si="3"/>
        <v>90.000196200000005</v>
      </c>
      <c r="V28" s="88">
        <f t="shared" si="4"/>
        <v>1080.0023544000001</v>
      </c>
      <c r="W28" s="64">
        <v>40</v>
      </c>
      <c r="X28" s="64"/>
      <c r="Y28" s="64"/>
      <c r="Z28" s="72">
        <f t="shared" si="5"/>
        <v>1120.0023544000001</v>
      </c>
      <c r="AA28" s="64">
        <v>322.72699999999998</v>
      </c>
      <c r="AB28" s="64">
        <v>3.5</v>
      </c>
      <c r="AC28" s="72">
        <f t="shared" si="6"/>
        <v>1446.2293543999999</v>
      </c>
      <c r="AD28" s="19" t="s">
        <v>39</v>
      </c>
      <c r="AE28" s="19"/>
      <c r="AF28" s="32"/>
      <c r="AG28" s="17"/>
      <c r="AH28" s="65"/>
      <c r="AI28" s="65"/>
      <c r="AJ28" s="65"/>
      <c r="AK28" s="66"/>
      <c r="AL28" s="67"/>
      <c r="AM28" s="17"/>
      <c r="AN28" s="65"/>
      <c r="AO28" s="65"/>
      <c r="AP28" s="65"/>
      <c r="AQ28" s="67"/>
      <c r="AR28" s="19"/>
    </row>
    <row r="29" spans="1:44" s="31" customFormat="1" x14ac:dyDescent="0.35">
      <c r="A29" s="17">
        <v>14</v>
      </c>
      <c r="B29" s="103" t="s">
        <v>140</v>
      </c>
      <c r="C29" s="19" t="s">
        <v>35</v>
      </c>
      <c r="D29" s="19" t="s">
        <v>133</v>
      </c>
      <c r="E29" s="17" t="s">
        <v>11</v>
      </c>
      <c r="F29" s="17" t="s">
        <v>12</v>
      </c>
      <c r="G29" s="20" t="s">
        <v>16</v>
      </c>
      <c r="H29" s="104">
        <v>5280</v>
      </c>
      <c r="I29" s="17">
        <v>2015</v>
      </c>
      <c r="J29" s="92">
        <f t="shared" si="0"/>
        <v>1</v>
      </c>
      <c r="K29" s="65" t="s">
        <v>17</v>
      </c>
      <c r="L29" s="64">
        <v>7.3</v>
      </c>
      <c r="M29" s="64">
        <v>8.0299999999999994</v>
      </c>
      <c r="N29" s="72">
        <f t="shared" si="1"/>
        <v>118.60285714285713</v>
      </c>
      <c r="O29" s="64">
        <v>2490.66</v>
      </c>
      <c r="P29" s="87">
        <f t="shared" si="7"/>
        <v>199.99999799999998</v>
      </c>
      <c r="Q29" s="64">
        <f>P29*450/1000</f>
        <v>89.999999099999982</v>
      </c>
      <c r="R29" s="87">
        <f t="shared" si="2"/>
        <v>450</v>
      </c>
      <c r="S29" s="64"/>
      <c r="T29" s="64"/>
      <c r="U29" s="88">
        <f t="shared" si="3"/>
        <v>89.999999099999982</v>
      </c>
      <c r="V29" s="88">
        <f t="shared" si="4"/>
        <v>1079.9999891999998</v>
      </c>
      <c r="W29" s="64">
        <v>44</v>
      </c>
      <c r="X29" s="64"/>
      <c r="Y29" s="64"/>
      <c r="Z29" s="72">
        <f t="shared" si="5"/>
        <v>1123.9999891999998</v>
      </c>
      <c r="AA29" s="64">
        <v>322.73</v>
      </c>
      <c r="AB29" s="64">
        <v>3.5</v>
      </c>
      <c r="AC29" s="72">
        <f t="shared" si="6"/>
        <v>1450.2299891999999</v>
      </c>
      <c r="AD29" s="19" t="s">
        <v>39</v>
      </c>
      <c r="AE29" s="19"/>
      <c r="AF29" s="32"/>
      <c r="AG29" s="17"/>
      <c r="AH29" s="65"/>
      <c r="AI29" s="65"/>
      <c r="AJ29" s="65"/>
      <c r="AK29" s="66"/>
      <c r="AL29" s="67"/>
      <c r="AM29" s="17"/>
      <c r="AN29" s="65"/>
      <c r="AO29" s="65"/>
      <c r="AP29" s="65"/>
      <c r="AQ29" s="67"/>
      <c r="AR29" s="19"/>
    </row>
    <row r="30" spans="1:44" s="31" customFormat="1" ht="27" x14ac:dyDescent="0.35">
      <c r="A30" s="17">
        <v>15</v>
      </c>
      <c r="B30" s="103" t="s">
        <v>140</v>
      </c>
      <c r="C30" s="19" t="s">
        <v>35</v>
      </c>
      <c r="D30" s="19" t="s">
        <v>135</v>
      </c>
      <c r="E30" s="17" t="s">
        <v>19</v>
      </c>
      <c r="F30" s="17" t="s">
        <v>12</v>
      </c>
      <c r="G30" s="20" t="s">
        <v>28</v>
      </c>
      <c r="H30" s="104">
        <v>5825</v>
      </c>
      <c r="I30" s="17">
        <v>2022</v>
      </c>
      <c r="J30" s="92">
        <f t="shared" si="0"/>
        <v>8</v>
      </c>
      <c r="K30" s="65" t="s">
        <v>17</v>
      </c>
      <c r="L30" s="64">
        <v>8.3000000000000007</v>
      </c>
      <c r="M30" s="64">
        <v>9.1300000000000008</v>
      </c>
      <c r="N30" s="72">
        <f>O30/21</f>
        <v>104.31428571428572</v>
      </c>
      <c r="O30" s="64">
        <v>2190.6</v>
      </c>
      <c r="P30" s="87">
        <f t="shared" si="7"/>
        <v>200.00178</v>
      </c>
      <c r="Q30" s="64">
        <f>220*0.45</f>
        <v>99</v>
      </c>
      <c r="R30" s="87">
        <f t="shared" si="2"/>
        <v>494.99559453920858</v>
      </c>
      <c r="S30" s="64"/>
      <c r="T30" s="64"/>
      <c r="U30" s="88">
        <f t="shared" si="3"/>
        <v>99</v>
      </c>
      <c r="V30" s="88">
        <f t="shared" si="4"/>
        <v>1188</v>
      </c>
      <c r="W30" s="64">
        <v>50</v>
      </c>
      <c r="X30" s="64"/>
      <c r="Y30" s="64"/>
      <c r="Z30" s="72">
        <f t="shared" si="5"/>
        <v>1238</v>
      </c>
      <c r="AA30" s="64">
        <v>50</v>
      </c>
      <c r="AB30" s="64"/>
      <c r="AC30" s="72">
        <f t="shared" si="6"/>
        <v>1288</v>
      </c>
      <c r="AD30" s="19" t="s">
        <v>39</v>
      </c>
      <c r="AE30" s="19"/>
      <c r="AF30" s="32"/>
      <c r="AG30" s="17"/>
      <c r="AH30" s="65"/>
      <c r="AI30" s="65"/>
      <c r="AJ30" s="65"/>
      <c r="AK30" s="66"/>
      <c r="AL30" s="67"/>
      <c r="AM30" s="17"/>
      <c r="AN30" s="65"/>
      <c r="AO30" s="65"/>
      <c r="AP30" s="65"/>
      <c r="AQ30" s="67"/>
      <c r="AR30" s="19"/>
    </row>
    <row r="31" spans="1:44" s="31" customFormat="1" ht="85.5" customHeight="1" x14ac:dyDescent="0.35">
      <c r="A31" s="17">
        <v>16</v>
      </c>
      <c r="B31" s="103" t="s">
        <v>141</v>
      </c>
      <c r="C31" s="19" t="s">
        <v>35</v>
      </c>
      <c r="D31" s="19" t="s">
        <v>139</v>
      </c>
      <c r="E31" s="17" t="s">
        <v>19</v>
      </c>
      <c r="F31" s="17" t="s">
        <v>12</v>
      </c>
      <c r="G31" s="20" t="s">
        <v>16</v>
      </c>
      <c r="H31" s="104">
        <v>2479.5</v>
      </c>
      <c r="I31" s="17">
        <v>2007</v>
      </c>
      <c r="J31" s="92">
        <f t="shared" si="0"/>
        <v>-7</v>
      </c>
      <c r="K31" s="65" t="s">
        <v>17</v>
      </c>
      <c r="L31" s="64">
        <v>8</v>
      </c>
      <c r="M31" s="64">
        <v>9.1999999999999993</v>
      </c>
      <c r="N31" s="72">
        <f t="shared" si="1"/>
        <v>103.5195238095238</v>
      </c>
      <c r="O31" s="64">
        <v>2173.91</v>
      </c>
      <c r="P31" s="87">
        <f t="shared" si="7"/>
        <v>199.99971999999997</v>
      </c>
      <c r="Q31" s="64">
        <f>+P31*0.45</f>
        <v>89.999873999999991</v>
      </c>
      <c r="R31" s="87">
        <f t="shared" si="2"/>
        <v>450.00000000000006</v>
      </c>
      <c r="S31" s="64"/>
      <c r="T31" s="64"/>
      <c r="U31" s="88">
        <f t="shared" si="3"/>
        <v>89.999873999999991</v>
      </c>
      <c r="V31" s="88">
        <f t="shared" si="4"/>
        <v>1079.998488</v>
      </c>
      <c r="W31" s="64">
        <v>50</v>
      </c>
      <c r="X31" s="64"/>
      <c r="Y31" s="64"/>
      <c r="Z31" s="72">
        <f t="shared" si="5"/>
        <v>1129.998488</v>
      </c>
      <c r="AA31" s="64">
        <v>223.529</v>
      </c>
      <c r="AB31" s="64">
        <v>6.7149999999999999</v>
      </c>
      <c r="AC31" s="72">
        <f t="shared" si="6"/>
        <v>1360.2424879999999</v>
      </c>
      <c r="AD31" s="19" t="s">
        <v>40</v>
      </c>
      <c r="AE31" s="19" t="s">
        <v>41</v>
      </c>
      <c r="AF31" s="32"/>
      <c r="AG31" s="17" t="s">
        <v>22</v>
      </c>
      <c r="AH31" s="65" t="s">
        <v>12</v>
      </c>
      <c r="AI31" s="65" t="s">
        <v>28</v>
      </c>
      <c r="AJ31" s="65" t="s">
        <v>20</v>
      </c>
      <c r="AK31" s="66"/>
      <c r="AL31" s="67">
        <v>1</v>
      </c>
      <c r="AM31" s="17" t="s">
        <v>22</v>
      </c>
      <c r="AN31" s="65" t="s">
        <v>12</v>
      </c>
      <c r="AO31" s="65" t="s">
        <v>28</v>
      </c>
      <c r="AP31" s="65" t="s">
        <v>20</v>
      </c>
      <c r="AQ31" s="67">
        <v>8000</v>
      </c>
      <c r="AR31" s="19" t="s">
        <v>157</v>
      </c>
    </row>
    <row r="32" spans="1:44" s="31" customFormat="1" ht="27" x14ac:dyDescent="0.35">
      <c r="A32" s="17">
        <v>17</v>
      </c>
      <c r="B32" s="103" t="s">
        <v>141</v>
      </c>
      <c r="C32" s="19" t="s">
        <v>35</v>
      </c>
      <c r="D32" s="19" t="s">
        <v>135</v>
      </c>
      <c r="E32" s="17" t="s">
        <v>19</v>
      </c>
      <c r="F32" s="17" t="s">
        <v>12</v>
      </c>
      <c r="G32" s="20" t="s">
        <v>28</v>
      </c>
      <c r="H32" s="104">
        <v>5825</v>
      </c>
      <c r="I32" s="17">
        <v>2022</v>
      </c>
      <c r="J32" s="92">
        <f t="shared" si="0"/>
        <v>8</v>
      </c>
      <c r="K32" s="65" t="s">
        <v>17</v>
      </c>
      <c r="L32" s="64">
        <v>8.3000000000000007</v>
      </c>
      <c r="M32" s="64">
        <v>9.1300000000000008</v>
      </c>
      <c r="N32" s="72">
        <f t="shared" si="1"/>
        <v>104.31428571428572</v>
      </c>
      <c r="O32" s="64">
        <v>2190.6</v>
      </c>
      <c r="P32" s="87">
        <f t="shared" si="7"/>
        <v>200.00178</v>
      </c>
      <c r="Q32" s="64">
        <f>220*0.45</f>
        <v>99</v>
      </c>
      <c r="R32" s="87">
        <f t="shared" si="2"/>
        <v>494.99559453920858</v>
      </c>
      <c r="S32" s="64"/>
      <c r="T32" s="64"/>
      <c r="U32" s="88">
        <f t="shared" si="3"/>
        <v>99</v>
      </c>
      <c r="V32" s="88">
        <f t="shared" si="4"/>
        <v>1188</v>
      </c>
      <c r="W32" s="64">
        <v>50</v>
      </c>
      <c r="X32" s="64"/>
      <c r="Y32" s="64"/>
      <c r="Z32" s="72">
        <f t="shared" si="5"/>
        <v>1238</v>
      </c>
      <c r="AA32" s="64">
        <v>50</v>
      </c>
      <c r="AB32" s="64"/>
      <c r="AC32" s="72">
        <f t="shared" si="6"/>
        <v>1288</v>
      </c>
      <c r="AD32" s="19" t="s">
        <v>39</v>
      </c>
      <c r="AE32" s="19"/>
      <c r="AF32" s="32"/>
      <c r="AG32" s="17"/>
      <c r="AH32" s="65"/>
      <c r="AI32" s="65"/>
      <c r="AJ32" s="65"/>
      <c r="AK32" s="66"/>
      <c r="AL32" s="67"/>
      <c r="AM32" s="17"/>
      <c r="AN32" s="65"/>
      <c r="AO32" s="65"/>
      <c r="AP32" s="65"/>
      <c r="AQ32" s="67"/>
      <c r="AR32" s="19"/>
    </row>
    <row r="33" spans="1:44" s="31" customFormat="1" ht="54" x14ac:dyDescent="0.35">
      <c r="A33" s="17">
        <v>18</v>
      </c>
      <c r="B33" s="103" t="s">
        <v>141</v>
      </c>
      <c r="C33" s="19" t="s">
        <v>35</v>
      </c>
      <c r="D33" s="19" t="s">
        <v>139</v>
      </c>
      <c r="E33" s="17" t="s">
        <v>19</v>
      </c>
      <c r="F33" s="17" t="s">
        <v>12</v>
      </c>
      <c r="G33" s="20" t="s">
        <v>16</v>
      </c>
      <c r="H33" s="104">
        <v>2479.5</v>
      </c>
      <c r="I33" s="17">
        <v>2007</v>
      </c>
      <c r="J33" s="92">
        <f t="shared" si="0"/>
        <v>-7</v>
      </c>
      <c r="K33" s="65" t="s">
        <v>17</v>
      </c>
      <c r="L33" s="64">
        <v>8</v>
      </c>
      <c r="M33" s="64">
        <v>9.1999999999999993</v>
      </c>
      <c r="N33" s="72">
        <f t="shared" si="1"/>
        <v>103.5195238095238</v>
      </c>
      <c r="O33" s="64">
        <v>2173.91</v>
      </c>
      <c r="P33" s="87">
        <f t="shared" si="7"/>
        <v>199.99971999999997</v>
      </c>
      <c r="Q33" s="64">
        <f>+P33*0.45</f>
        <v>89.999873999999991</v>
      </c>
      <c r="R33" s="87">
        <f t="shared" si="2"/>
        <v>450.00000000000006</v>
      </c>
      <c r="S33" s="64"/>
      <c r="T33" s="64"/>
      <c r="U33" s="88">
        <f t="shared" si="3"/>
        <v>89.999873999999991</v>
      </c>
      <c r="V33" s="88">
        <f t="shared" si="4"/>
        <v>1079.998488</v>
      </c>
      <c r="W33" s="64">
        <v>50</v>
      </c>
      <c r="X33" s="64"/>
      <c r="Y33" s="64"/>
      <c r="Z33" s="72">
        <f t="shared" si="5"/>
        <v>1129.998488</v>
      </c>
      <c r="AA33" s="64">
        <v>223.529</v>
      </c>
      <c r="AB33" s="64">
        <v>6.7149999999999999</v>
      </c>
      <c r="AC33" s="72">
        <f t="shared" si="6"/>
        <v>1360.2424879999999</v>
      </c>
      <c r="AD33" s="19" t="s">
        <v>40</v>
      </c>
      <c r="AE33" s="19" t="s">
        <v>41</v>
      </c>
      <c r="AF33" s="32"/>
      <c r="AG33" s="17" t="s">
        <v>22</v>
      </c>
      <c r="AH33" s="65" t="s">
        <v>12</v>
      </c>
      <c r="AI33" s="65" t="s">
        <v>28</v>
      </c>
      <c r="AJ33" s="65" t="s">
        <v>20</v>
      </c>
      <c r="AK33" s="66"/>
      <c r="AL33" s="67">
        <v>1</v>
      </c>
      <c r="AM33" s="17" t="s">
        <v>22</v>
      </c>
      <c r="AN33" s="65" t="s">
        <v>12</v>
      </c>
      <c r="AO33" s="65" t="s">
        <v>28</v>
      </c>
      <c r="AP33" s="65" t="s">
        <v>20</v>
      </c>
      <c r="AQ33" s="67">
        <v>8000</v>
      </c>
      <c r="AR33" s="19" t="s">
        <v>157</v>
      </c>
    </row>
    <row r="34" spans="1:44" s="31" customFormat="1" ht="40.5" customHeight="1" x14ac:dyDescent="0.35">
      <c r="A34" s="17">
        <v>19</v>
      </c>
      <c r="B34" s="103" t="s">
        <v>136</v>
      </c>
      <c r="C34" s="19" t="s">
        <v>35</v>
      </c>
      <c r="D34" s="19" t="s">
        <v>133</v>
      </c>
      <c r="E34" s="17" t="s">
        <v>11</v>
      </c>
      <c r="F34" s="17" t="s">
        <v>12</v>
      </c>
      <c r="G34" s="20" t="s">
        <v>16</v>
      </c>
      <c r="H34" s="104">
        <v>5280</v>
      </c>
      <c r="I34" s="17">
        <v>2015</v>
      </c>
      <c r="J34" s="92">
        <f t="shared" si="0"/>
        <v>1</v>
      </c>
      <c r="K34" s="65" t="s">
        <v>17</v>
      </c>
      <c r="L34" s="64">
        <v>7.3</v>
      </c>
      <c r="M34" s="64">
        <v>8.76</v>
      </c>
      <c r="N34" s="72">
        <f t="shared" si="1"/>
        <v>81.5395238095238</v>
      </c>
      <c r="O34" s="64">
        <v>1712.33</v>
      </c>
      <c r="P34" s="87">
        <f>+O34*M34/100</f>
        <v>150.00010799999998</v>
      </c>
      <c r="Q34" s="64">
        <f>P34*450/1000</f>
        <v>67.5000486</v>
      </c>
      <c r="R34" s="87">
        <f t="shared" si="2"/>
        <v>450</v>
      </c>
      <c r="S34" s="64"/>
      <c r="T34" s="64"/>
      <c r="U34" s="88">
        <f t="shared" si="3"/>
        <v>67.5000486</v>
      </c>
      <c r="V34" s="88">
        <f t="shared" si="4"/>
        <v>810.00058319999994</v>
      </c>
      <c r="W34" s="64">
        <v>32</v>
      </c>
      <c r="X34" s="64"/>
      <c r="Y34" s="64"/>
      <c r="Z34" s="72">
        <f t="shared" si="5"/>
        <v>842.00058319999994</v>
      </c>
      <c r="AA34" s="64">
        <v>322.72699999999998</v>
      </c>
      <c r="AB34" s="64">
        <v>3.5</v>
      </c>
      <c r="AC34" s="72">
        <f t="shared" si="6"/>
        <v>1168.2275832</v>
      </c>
      <c r="AD34" s="19" t="s">
        <v>39</v>
      </c>
      <c r="AE34" s="19"/>
      <c r="AF34" s="32"/>
      <c r="AG34" s="17"/>
      <c r="AH34" s="65"/>
      <c r="AI34" s="65"/>
      <c r="AJ34" s="65"/>
      <c r="AK34" s="66"/>
      <c r="AL34" s="67"/>
      <c r="AM34" s="17"/>
      <c r="AN34" s="65"/>
      <c r="AO34" s="65"/>
      <c r="AP34" s="65"/>
      <c r="AQ34" s="67"/>
      <c r="AR34" s="19"/>
    </row>
    <row r="35" spans="1:44" s="31" customFormat="1" ht="54" x14ac:dyDescent="0.35">
      <c r="A35" s="17">
        <v>20</v>
      </c>
      <c r="B35" s="103" t="s">
        <v>142</v>
      </c>
      <c r="C35" s="19" t="s">
        <v>35</v>
      </c>
      <c r="D35" s="19" t="s">
        <v>139</v>
      </c>
      <c r="E35" s="17" t="s">
        <v>19</v>
      </c>
      <c r="F35" s="17" t="s">
        <v>12</v>
      </c>
      <c r="G35" s="20" t="s">
        <v>16</v>
      </c>
      <c r="H35" s="104">
        <v>2479.5</v>
      </c>
      <c r="I35" s="17">
        <v>2007</v>
      </c>
      <c r="J35" s="92">
        <f t="shared" si="0"/>
        <v>-7</v>
      </c>
      <c r="K35" s="65" t="s">
        <v>17</v>
      </c>
      <c r="L35" s="64">
        <v>8</v>
      </c>
      <c r="M35" s="64">
        <v>9.1999999999999993</v>
      </c>
      <c r="N35" s="72">
        <f t="shared" si="1"/>
        <v>103.5195238095238</v>
      </c>
      <c r="O35" s="64">
        <v>2173.91</v>
      </c>
      <c r="P35" s="87">
        <f t="shared" si="7"/>
        <v>199.99971999999997</v>
      </c>
      <c r="Q35" s="64">
        <f t="shared" ref="Q35:Q51" si="25">+P35*0.45</f>
        <v>89.999873999999991</v>
      </c>
      <c r="R35" s="87">
        <f t="shared" si="2"/>
        <v>450.00000000000006</v>
      </c>
      <c r="S35" s="64"/>
      <c r="T35" s="64"/>
      <c r="U35" s="88">
        <f t="shared" si="3"/>
        <v>89.999873999999991</v>
      </c>
      <c r="V35" s="88">
        <f t="shared" si="4"/>
        <v>1079.998488</v>
      </c>
      <c r="W35" s="64">
        <v>50</v>
      </c>
      <c r="X35" s="64"/>
      <c r="Y35" s="64"/>
      <c r="Z35" s="72">
        <f t="shared" si="5"/>
        <v>1129.998488</v>
      </c>
      <c r="AA35" s="64">
        <v>223.529</v>
      </c>
      <c r="AB35" s="64">
        <v>6.7149999999999999</v>
      </c>
      <c r="AC35" s="72">
        <f t="shared" si="6"/>
        <v>1360.2424879999999</v>
      </c>
      <c r="AD35" s="19" t="s">
        <v>40</v>
      </c>
      <c r="AE35" s="19" t="s">
        <v>41</v>
      </c>
      <c r="AF35" s="32"/>
      <c r="AG35" s="17" t="s">
        <v>22</v>
      </c>
      <c r="AH35" s="65" t="s">
        <v>12</v>
      </c>
      <c r="AI35" s="65" t="s">
        <v>28</v>
      </c>
      <c r="AJ35" s="65" t="s">
        <v>20</v>
      </c>
      <c r="AK35" s="66"/>
      <c r="AL35" s="67">
        <v>1</v>
      </c>
      <c r="AM35" s="17" t="s">
        <v>22</v>
      </c>
      <c r="AN35" s="65" t="s">
        <v>12</v>
      </c>
      <c r="AO35" s="65" t="s">
        <v>28</v>
      </c>
      <c r="AP35" s="65" t="s">
        <v>20</v>
      </c>
      <c r="AQ35" s="67">
        <v>8000</v>
      </c>
      <c r="AR35" s="19" t="s">
        <v>157</v>
      </c>
    </row>
    <row r="36" spans="1:44" s="31" customFormat="1" ht="54" x14ac:dyDescent="0.35">
      <c r="A36" s="17">
        <v>21</v>
      </c>
      <c r="B36" s="103" t="s">
        <v>142</v>
      </c>
      <c r="C36" s="19" t="s">
        <v>35</v>
      </c>
      <c r="D36" s="19" t="s">
        <v>139</v>
      </c>
      <c r="E36" s="17" t="s">
        <v>19</v>
      </c>
      <c r="F36" s="17" t="s">
        <v>12</v>
      </c>
      <c r="G36" s="20" t="s">
        <v>16</v>
      </c>
      <c r="H36" s="104">
        <v>2479.5</v>
      </c>
      <c r="I36" s="17">
        <v>2007</v>
      </c>
      <c r="J36" s="92">
        <f t="shared" si="0"/>
        <v>-7</v>
      </c>
      <c r="K36" s="65" t="s">
        <v>17</v>
      </c>
      <c r="L36" s="64">
        <v>8</v>
      </c>
      <c r="M36" s="64">
        <v>9.1999999999999993</v>
      </c>
      <c r="N36" s="72">
        <f t="shared" si="1"/>
        <v>103.5195238095238</v>
      </c>
      <c r="O36" s="64">
        <v>2173.91</v>
      </c>
      <c r="P36" s="87">
        <f t="shared" si="7"/>
        <v>199.99971999999997</v>
      </c>
      <c r="Q36" s="64">
        <f t="shared" si="25"/>
        <v>89.999873999999991</v>
      </c>
      <c r="R36" s="87">
        <f t="shared" si="2"/>
        <v>450.00000000000006</v>
      </c>
      <c r="S36" s="64"/>
      <c r="T36" s="64"/>
      <c r="U36" s="88">
        <f t="shared" si="3"/>
        <v>89.999873999999991</v>
      </c>
      <c r="V36" s="88">
        <f t="shared" si="4"/>
        <v>1079.998488</v>
      </c>
      <c r="W36" s="64">
        <v>50</v>
      </c>
      <c r="X36" s="64"/>
      <c r="Y36" s="64"/>
      <c r="Z36" s="72">
        <f t="shared" si="5"/>
        <v>1129.998488</v>
      </c>
      <c r="AA36" s="64">
        <v>223.529</v>
      </c>
      <c r="AB36" s="64">
        <v>6.7149999999999999</v>
      </c>
      <c r="AC36" s="72">
        <f t="shared" si="6"/>
        <v>1360.2424879999999</v>
      </c>
      <c r="AD36" s="19" t="s">
        <v>40</v>
      </c>
      <c r="AE36" s="19" t="s">
        <v>41</v>
      </c>
      <c r="AF36" s="32"/>
      <c r="AG36" s="17" t="s">
        <v>22</v>
      </c>
      <c r="AH36" s="65" t="s">
        <v>12</v>
      </c>
      <c r="AI36" s="65" t="s">
        <v>28</v>
      </c>
      <c r="AJ36" s="65" t="s">
        <v>20</v>
      </c>
      <c r="AK36" s="66"/>
      <c r="AL36" s="67">
        <v>1</v>
      </c>
      <c r="AM36" s="17" t="s">
        <v>22</v>
      </c>
      <c r="AN36" s="65" t="s">
        <v>12</v>
      </c>
      <c r="AO36" s="65" t="s">
        <v>28</v>
      </c>
      <c r="AP36" s="65" t="s">
        <v>20</v>
      </c>
      <c r="AQ36" s="67">
        <v>8000</v>
      </c>
      <c r="AR36" s="19" t="s">
        <v>157</v>
      </c>
    </row>
    <row r="37" spans="1:44" s="31" customFormat="1" ht="26.25" customHeight="1" x14ac:dyDescent="0.35">
      <c r="A37" s="17">
        <v>22</v>
      </c>
      <c r="B37" s="103" t="s">
        <v>143</v>
      </c>
      <c r="C37" s="19" t="s">
        <v>35</v>
      </c>
      <c r="D37" s="19" t="s">
        <v>139</v>
      </c>
      <c r="E37" s="17" t="s">
        <v>19</v>
      </c>
      <c r="F37" s="17" t="s">
        <v>12</v>
      </c>
      <c r="G37" s="20" t="s">
        <v>16</v>
      </c>
      <c r="H37" s="104">
        <v>2479.5</v>
      </c>
      <c r="I37" s="17">
        <v>2007</v>
      </c>
      <c r="J37" s="92">
        <f t="shared" si="0"/>
        <v>-7</v>
      </c>
      <c r="K37" s="65" t="s">
        <v>17</v>
      </c>
      <c r="L37" s="64">
        <v>8</v>
      </c>
      <c r="M37" s="64">
        <v>9.1999999999999993</v>
      </c>
      <c r="N37" s="72">
        <f t="shared" si="1"/>
        <v>103.5195238095238</v>
      </c>
      <c r="O37" s="64">
        <v>2173.91</v>
      </c>
      <c r="P37" s="87">
        <f t="shared" si="7"/>
        <v>199.99971999999997</v>
      </c>
      <c r="Q37" s="64">
        <f t="shared" si="25"/>
        <v>89.999873999999991</v>
      </c>
      <c r="R37" s="87">
        <f t="shared" si="2"/>
        <v>450.00000000000006</v>
      </c>
      <c r="S37" s="64"/>
      <c r="T37" s="64"/>
      <c r="U37" s="88">
        <f t="shared" si="3"/>
        <v>89.999873999999991</v>
      </c>
      <c r="V37" s="88">
        <f t="shared" si="4"/>
        <v>1079.998488</v>
      </c>
      <c r="W37" s="64">
        <v>50</v>
      </c>
      <c r="X37" s="64"/>
      <c r="Y37" s="64"/>
      <c r="Z37" s="72">
        <f t="shared" si="5"/>
        <v>1129.998488</v>
      </c>
      <c r="AA37" s="64">
        <v>223.529</v>
      </c>
      <c r="AB37" s="64">
        <v>6.7149999999999999</v>
      </c>
      <c r="AC37" s="72">
        <f t="shared" si="6"/>
        <v>1360.2424879999999</v>
      </c>
      <c r="AD37" s="19" t="s">
        <v>40</v>
      </c>
      <c r="AE37" s="19" t="s">
        <v>41</v>
      </c>
      <c r="AF37" s="32"/>
      <c r="AG37" s="17" t="s">
        <v>22</v>
      </c>
      <c r="AH37" s="65" t="s">
        <v>12</v>
      </c>
      <c r="AI37" s="65" t="s">
        <v>28</v>
      </c>
      <c r="AJ37" s="65" t="s">
        <v>20</v>
      </c>
      <c r="AK37" s="66"/>
      <c r="AL37" s="67">
        <v>1</v>
      </c>
      <c r="AM37" s="17" t="s">
        <v>22</v>
      </c>
      <c r="AN37" s="65" t="s">
        <v>12</v>
      </c>
      <c r="AO37" s="65" t="s">
        <v>28</v>
      </c>
      <c r="AP37" s="65" t="s">
        <v>20</v>
      </c>
      <c r="AQ37" s="67">
        <v>8000</v>
      </c>
      <c r="AR37" s="19" t="s">
        <v>157</v>
      </c>
    </row>
    <row r="38" spans="1:44" s="31" customFormat="1" ht="54" x14ac:dyDescent="0.35">
      <c r="A38" s="17">
        <v>23</v>
      </c>
      <c r="B38" s="18" t="s">
        <v>143</v>
      </c>
      <c r="C38" s="19" t="s">
        <v>35</v>
      </c>
      <c r="D38" s="19" t="s">
        <v>139</v>
      </c>
      <c r="E38" s="17" t="s">
        <v>19</v>
      </c>
      <c r="F38" s="17" t="s">
        <v>12</v>
      </c>
      <c r="G38" s="20" t="s">
        <v>16</v>
      </c>
      <c r="H38" s="104">
        <v>2479.5</v>
      </c>
      <c r="I38" s="17">
        <v>2007</v>
      </c>
      <c r="J38" s="92">
        <f t="shared" si="0"/>
        <v>-7</v>
      </c>
      <c r="K38" s="65" t="s">
        <v>17</v>
      </c>
      <c r="L38" s="64">
        <v>8</v>
      </c>
      <c r="M38" s="64">
        <v>9.1999999999999993</v>
      </c>
      <c r="N38" s="72">
        <f t="shared" si="1"/>
        <v>103.5195238095238</v>
      </c>
      <c r="O38" s="64">
        <v>2173.91</v>
      </c>
      <c r="P38" s="87">
        <f t="shared" si="7"/>
        <v>199.99971999999997</v>
      </c>
      <c r="Q38" s="64">
        <f t="shared" si="25"/>
        <v>89.999873999999991</v>
      </c>
      <c r="R38" s="87">
        <f t="shared" si="2"/>
        <v>450.00000000000006</v>
      </c>
      <c r="S38" s="64"/>
      <c r="T38" s="64"/>
      <c r="U38" s="88">
        <f t="shared" si="3"/>
        <v>89.999873999999991</v>
      </c>
      <c r="V38" s="88">
        <f t="shared" si="4"/>
        <v>1079.998488</v>
      </c>
      <c r="W38" s="64">
        <v>50</v>
      </c>
      <c r="X38" s="64"/>
      <c r="Y38" s="64"/>
      <c r="Z38" s="72">
        <f t="shared" si="5"/>
        <v>1129.998488</v>
      </c>
      <c r="AA38" s="64">
        <v>223.529</v>
      </c>
      <c r="AB38" s="64">
        <v>6.7149999999999999</v>
      </c>
      <c r="AC38" s="72">
        <f t="shared" si="6"/>
        <v>1360.2424879999999</v>
      </c>
      <c r="AD38" s="19" t="s">
        <v>40</v>
      </c>
      <c r="AE38" s="19" t="s">
        <v>41</v>
      </c>
      <c r="AF38" s="32"/>
      <c r="AG38" s="17" t="s">
        <v>22</v>
      </c>
      <c r="AH38" s="65" t="s">
        <v>12</v>
      </c>
      <c r="AI38" s="65" t="s">
        <v>28</v>
      </c>
      <c r="AJ38" s="65" t="s">
        <v>20</v>
      </c>
      <c r="AK38" s="66"/>
      <c r="AL38" s="67">
        <v>1</v>
      </c>
      <c r="AM38" s="17" t="s">
        <v>22</v>
      </c>
      <c r="AN38" s="65" t="s">
        <v>12</v>
      </c>
      <c r="AO38" s="65" t="s">
        <v>28</v>
      </c>
      <c r="AP38" s="65" t="s">
        <v>20</v>
      </c>
      <c r="AQ38" s="67">
        <v>8000</v>
      </c>
      <c r="AR38" s="19" t="s">
        <v>157</v>
      </c>
    </row>
    <row r="39" spans="1:44" s="31" customFormat="1" ht="54" x14ac:dyDescent="0.35">
      <c r="A39" s="17">
        <v>24</v>
      </c>
      <c r="B39" s="18" t="s">
        <v>143</v>
      </c>
      <c r="C39" s="19" t="s">
        <v>35</v>
      </c>
      <c r="D39" s="19" t="s">
        <v>150</v>
      </c>
      <c r="E39" s="17" t="s">
        <v>19</v>
      </c>
      <c r="F39" s="17" t="s">
        <v>12</v>
      </c>
      <c r="G39" s="20" t="s">
        <v>16</v>
      </c>
      <c r="H39" s="104">
        <v>5405</v>
      </c>
      <c r="I39" s="17">
        <v>2007</v>
      </c>
      <c r="J39" s="92">
        <f t="shared" si="0"/>
        <v>-7</v>
      </c>
      <c r="K39" s="65" t="s">
        <v>17</v>
      </c>
      <c r="L39" s="64">
        <v>8</v>
      </c>
      <c r="M39" s="64">
        <v>9.1999999999999993</v>
      </c>
      <c r="N39" s="72">
        <f t="shared" si="1"/>
        <v>103.5195238095238</v>
      </c>
      <c r="O39" s="64">
        <v>2173.91</v>
      </c>
      <c r="P39" s="87">
        <f t="shared" si="7"/>
        <v>199.99971999999997</v>
      </c>
      <c r="Q39" s="64">
        <f t="shared" si="25"/>
        <v>89.999873999999991</v>
      </c>
      <c r="R39" s="87">
        <f t="shared" si="2"/>
        <v>450.00000000000006</v>
      </c>
      <c r="S39" s="64"/>
      <c r="T39" s="64"/>
      <c r="U39" s="88">
        <f t="shared" si="3"/>
        <v>89.999873999999991</v>
      </c>
      <c r="V39" s="88">
        <f t="shared" si="4"/>
        <v>1079.998488</v>
      </c>
      <c r="W39" s="64">
        <v>50</v>
      </c>
      <c r="X39" s="64"/>
      <c r="Y39" s="64"/>
      <c r="Z39" s="72">
        <f t="shared" si="5"/>
        <v>1129.998488</v>
      </c>
      <c r="AA39" s="64">
        <v>223.529</v>
      </c>
      <c r="AB39" s="64">
        <v>6.28</v>
      </c>
      <c r="AC39" s="72">
        <f t="shared" si="6"/>
        <v>1359.8074879999999</v>
      </c>
      <c r="AD39" s="19" t="s">
        <v>40</v>
      </c>
      <c r="AE39" s="19" t="s">
        <v>41</v>
      </c>
      <c r="AF39" s="32"/>
      <c r="AG39" s="17" t="s">
        <v>22</v>
      </c>
      <c r="AH39" s="65" t="s">
        <v>12</v>
      </c>
      <c r="AI39" s="65" t="s">
        <v>65</v>
      </c>
      <c r="AJ39" s="65" t="s">
        <v>20</v>
      </c>
      <c r="AK39" s="66"/>
      <c r="AL39" s="67">
        <v>1</v>
      </c>
      <c r="AM39" s="17" t="s">
        <v>22</v>
      </c>
      <c r="AN39" s="65" t="s">
        <v>12</v>
      </c>
      <c r="AO39" s="65" t="s">
        <v>65</v>
      </c>
      <c r="AP39" s="65" t="s">
        <v>20</v>
      </c>
      <c r="AQ39" s="67">
        <v>15000</v>
      </c>
      <c r="AR39" s="19" t="s">
        <v>157</v>
      </c>
    </row>
    <row r="40" spans="1:44" s="31" customFormat="1" ht="54" x14ac:dyDescent="0.35">
      <c r="A40" s="17">
        <v>25</v>
      </c>
      <c r="B40" s="103" t="s">
        <v>144</v>
      </c>
      <c r="C40" s="19" t="s">
        <v>35</v>
      </c>
      <c r="D40" s="19" t="s">
        <v>139</v>
      </c>
      <c r="E40" s="17" t="s">
        <v>19</v>
      </c>
      <c r="F40" s="17" t="s">
        <v>12</v>
      </c>
      <c r="G40" s="20" t="s">
        <v>16</v>
      </c>
      <c r="H40" s="104">
        <v>2479.5</v>
      </c>
      <c r="I40" s="17">
        <v>2007</v>
      </c>
      <c r="J40" s="92">
        <f t="shared" si="0"/>
        <v>-7</v>
      </c>
      <c r="K40" s="65" t="s">
        <v>17</v>
      </c>
      <c r="L40" s="64">
        <v>8</v>
      </c>
      <c r="M40" s="64">
        <v>9.1999999999999993</v>
      </c>
      <c r="N40" s="72">
        <f t="shared" si="1"/>
        <v>103.5195238095238</v>
      </c>
      <c r="O40" s="64">
        <v>2173.91</v>
      </c>
      <c r="P40" s="87">
        <f t="shared" si="7"/>
        <v>199.99971999999997</v>
      </c>
      <c r="Q40" s="64">
        <f t="shared" si="25"/>
        <v>89.999873999999991</v>
      </c>
      <c r="R40" s="87">
        <f t="shared" si="2"/>
        <v>450.00000000000006</v>
      </c>
      <c r="S40" s="64"/>
      <c r="T40" s="64"/>
      <c r="U40" s="88">
        <f t="shared" si="3"/>
        <v>89.999873999999991</v>
      </c>
      <c r="V40" s="88">
        <f t="shared" si="4"/>
        <v>1079.998488</v>
      </c>
      <c r="W40" s="64">
        <v>50</v>
      </c>
      <c r="X40" s="64"/>
      <c r="Y40" s="64"/>
      <c r="Z40" s="72">
        <f t="shared" si="5"/>
        <v>1129.998488</v>
      </c>
      <c r="AA40" s="64">
        <v>223.529</v>
      </c>
      <c r="AB40" s="64">
        <v>6.7149999999999999</v>
      </c>
      <c r="AC40" s="72">
        <f t="shared" si="6"/>
        <v>1360.2424879999999</v>
      </c>
      <c r="AD40" s="19" t="s">
        <v>40</v>
      </c>
      <c r="AE40" s="19" t="s">
        <v>41</v>
      </c>
      <c r="AF40" s="32"/>
      <c r="AG40" s="17" t="s">
        <v>22</v>
      </c>
      <c r="AH40" s="65" t="s">
        <v>12</v>
      </c>
      <c r="AI40" s="65" t="s">
        <v>28</v>
      </c>
      <c r="AJ40" s="65" t="s">
        <v>20</v>
      </c>
      <c r="AK40" s="66"/>
      <c r="AL40" s="67">
        <v>1</v>
      </c>
      <c r="AM40" s="17" t="s">
        <v>22</v>
      </c>
      <c r="AN40" s="65" t="s">
        <v>12</v>
      </c>
      <c r="AO40" s="65" t="s">
        <v>28</v>
      </c>
      <c r="AP40" s="65" t="s">
        <v>20</v>
      </c>
      <c r="AQ40" s="67">
        <v>8000</v>
      </c>
      <c r="AR40" s="19" t="s">
        <v>157</v>
      </c>
    </row>
    <row r="41" spans="1:44" s="31" customFormat="1" ht="27.75" customHeight="1" x14ac:dyDescent="0.35">
      <c r="A41" s="17">
        <v>26</v>
      </c>
      <c r="B41" s="103" t="s">
        <v>144</v>
      </c>
      <c r="C41" s="19" t="s">
        <v>35</v>
      </c>
      <c r="D41" s="19" t="s">
        <v>139</v>
      </c>
      <c r="E41" s="17" t="s">
        <v>19</v>
      </c>
      <c r="F41" s="17" t="s">
        <v>12</v>
      </c>
      <c r="G41" s="20" t="s">
        <v>16</v>
      </c>
      <c r="H41" s="104">
        <v>2479.5</v>
      </c>
      <c r="I41" s="17">
        <v>2007</v>
      </c>
      <c r="J41" s="92">
        <f t="shared" si="0"/>
        <v>-7</v>
      </c>
      <c r="K41" s="65" t="s">
        <v>17</v>
      </c>
      <c r="L41" s="64">
        <v>8</v>
      </c>
      <c r="M41" s="64">
        <v>9.1999999999999993</v>
      </c>
      <c r="N41" s="72">
        <f t="shared" si="1"/>
        <v>103.5195238095238</v>
      </c>
      <c r="O41" s="64">
        <v>2173.91</v>
      </c>
      <c r="P41" s="87">
        <f t="shared" si="7"/>
        <v>199.99971999999997</v>
      </c>
      <c r="Q41" s="64">
        <f t="shared" si="25"/>
        <v>89.999873999999991</v>
      </c>
      <c r="R41" s="87">
        <f t="shared" si="2"/>
        <v>450.00000000000006</v>
      </c>
      <c r="S41" s="64"/>
      <c r="T41" s="64"/>
      <c r="U41" s="88">
        <f t="shared" si="3"/>
        <v>89.999873999999991</v>
      </c>
      <c r="V41" s="88">
        <f t="shared" si="4"/>
        <v>1079.998488</v>
      </c>
      <c r="W41" s="64">
        <v>50</v>
      </c>
      <c r="X41" s="64"/>
      <c r="Y41" s="64"/>
      <c r="Z41" s="72">
        <f t="shared" si="5"/>
        <v>1129.998488</v>
      </c>
      <c r="AA41" s="64">
        <v>223.529</v>
      </c>
      <c r="AB41" s="64">
        <v>6.7149999999999999</v>
      </c>
      <c r="AC41" s="72">
        <f t="shared" si="6"/>
        <v>1360.2424879999999</v>
      </c>
      <c r="AD41" s="19" t="s">
        <v>40</v>
      </c>
      <c r="AE41" s="19" t="s">
        <v>41</v>
      </c>
      <c r="AF41" s="32"/>
      <c r="AG41" s="17" t="s">
        <v>22</v>
      </c>
      <c r="AH41" s="65" t="s">
        <v>12</v>
      </c>
      <c r="AI41" s="65" t="s">
        <v>28</v>
      </c>
      <c r="AJ41" s="65" t="s">
        <v>20</v>
      </c>
      <c r="AK41" s="66"/>
      <c r="AL41" s="67">
        <v>1</v>
      </c>
      <c r="AM41" s="17" t="s">
        <v>22</v>
      </c>
      <c r="AN41" s="65" t="s">
        <v>12</v>
      </c>
      <c r="AO41" s="65" t="s">
        <v>28</v>
      </c>
      <c r="AP41" s="65" t="s">
        <v>20</v>
      </c>
      <c r="AQ41" s="67">
        <v>8000</v>
      </c>
      <c r="AR41" s="19" t="s">
        <v>157</v>
      </c>
    </row>
    <row r="42" spans="1:44" s="31" customFormat="1" ht="54" x14ac:dyDescent="0.35">
      <c r="A42" s="17">
        <v>27</v>
      </c>
      <c r="B42" s="103" t="s">
        <v>145</v>
      </c>
      <c r="C42" s="19" t="s">
        <v>35</v>
      </c>
      <c r="D42" s="19" t="s">
        <v>139</v>
      </c>
      <c r="E42" s="17" t="s">
        <v>19</v>
      </c>
      <c r="F42" s="17" t="s">
        <v>12</v>
      </c>
      <c r="G42" s="20" t="s">
        <v>16</v>
      </c>
      <c r="H42" s="104">
        <v>2479.5</v>
      </c>
      <c r="I42" s="17">
        <v>2007</v>
      </c>
      <c r="J42" s="92">
        <f t="shared" si="0"/>
        <v>-7</v>
      </c>
      <c r="K42" s="65" t="s">
        <v>17</v>
      </c>
      <c r="L42" s="64">
        <v>8</v>
      </c>
      <c r="M42" s="64">
        <v>9.1999999999999993</v>
      </c>
      <c r="N42" s="72">
        <f t="shared" si="1"/>
        <v>103.5195238095238</v>
      </c>
      <c r="O42" s="64">
        <v>2173.91</v>
      </c>
      <c r="P42" s="87">
        <f t="shared" si="7"/>
        <v>199.99971999999997</v>
      </c>
      <c r="Q42" s="64">
        <f t="shared" si="25"/>
        <v>89.999873999999991</v>
      </c>
      <c r="R42" s="87">
        <f t="shared" si="2"/>
        <v>450.00000000000006</v>
      </c>
      <c r="S42" s="64"/>
      <c r="T42" s="64"/>
      <c r="U42" s="88">
        <f t="shared" si="3"/>
        <v>89.999873999999991</v>
      </c>
      <c r="V42" s="88">
        <f t="shared" si="4"/>
        <v>1079.998488</v>
      </c>
      <c r="W42" s="64">
        <v>50</v>
      </c>
      <c r="X42" s="64"/>
      <c r="Y42" s="64"/>
      <c r="Z42" s="72">
        <f t="shared" si="5"/>
        <v>1129.998488</v>
      </c>
      <c r="AA42" s="64">
        <v>223.529</v>
      </c>
      <c r="AB42" s="64">
        <v>6.7149999999999999</v>
      </c>
      <c r="AC42" s="72">
        <f t="shared" si="6"/>
        <v>1360.2424879999999</v>
      </c>
      <c r="AD42" s="19" t="s">
        <v>40</v>
      </c>
      <c r="AE42" s="19" t="s">
        <v>41</v>
      </c>
      <c r="AF42" s="32"/>
      <c r="AG42" s="17" t="s">
        <v>22</v>
      </c>
      <c r="AH42" s="65" t="s">
        <v>12</v>
      </c>
      <c r="AI42" s="65" t="s">
        <v>28</v>
      </c>
      <c r="AJ42" s="65" t="s">
        <v>20</v>
      </c>
      <c r="AK42" s="66"/>
      <c r="AL42" s="67">
        <v>1</v>
      </c>
      <c r="AM42" s="17" t="s">
        <v>22</v>
      </c>
      <c r="AN42" s="65" t="s">
        <v>12</v>
      </c>
      <c r="AO42" s="65" t="s">
        <v>28</v>
      </c>
      <c r="AP42" s="65" t="s">
        <v>20</v>
      </c>
      <c r="AQ42" s="67">
        <v>8000</v>
      </c>
      <c r="AR42" s="19" t="s">
        <v>157</v>
      </c>
    </row>
    <row r="43" spans="1:44" s="31" customFormat="1" ht="54" x14ac:dyDescent="0.35">
      <c r="A43" s="17">
        <v>28</v>
      </c>
      <c r="B43" s="103" t="s">
        <v>146</v>
      </c>
      <c r="C43" s="19" t="s">
        <v>35</v>
      </c>
      <c r="D43" s="19" t="s">
        <v>147</v>
      </c>
      <c r="E43" s="17" t="s">
        <v>19</v>
      </c>
      <c r="F43" s="17" t="s">
        <v>12</v>
      </c>
      <c r="G43" s="20" t="s">
        <v>28</v>
      </c>
      <c r="H43" s="104">
        <v>8990.2000000000007</v>
      </c>
      <c r="I43" s="17">
        <v>2007</v>
      </c>
      <c r="J43" s="92">
        <f t="shared" si="0"/>
        <v>-7</v>
      </c>
      <c r="K43" s="65" t="s">
        <v>17</v>
      </c>
      <c r="L43" s="64">
        <v>8.6</v>
      </c>
      <c r="M43" s="64">
        <v>9.89</v>
      </c>
      <c r="N43" s="72">
        <f t="shared" si="1"/>
        <v>96.297142857142859</v>
      </c>
      <c r="O43" s="64">
        <v>2022.24</v>
      </c>
      <c r="P43" s="87">
        <f t="shared" si="7"/>
        <v>199.99953600000001</v>
      </c>
      <c r="Q43" s="64">
        <f t="shared" si="25"/>
        <v>89.999791200000004</v>
      </c>
      <c r="R43" s="87">
        <f t="shared" si="2"/>
        <v>450</v>
      </c>
      <c r="S43" s="64"/>
      <c r="T43" s="64"/>
      <c r="U43" s="88">
        <f t="shared" si="3"/>
        <v>89.999791200000004</v>
      </c>
      <c r="V43" s="88">
        <f t="shared" si="4"/>
        <v>1079.9974944000001</v>
      </c>
      <c r="W43" s="64">
        <v>60</v>
      </c>
      <c r="X43" s="64"/>
      <c r="Y43" s="64"/>
      <c r="Z43" s="72">
        <f t="shared" si="5"/>
        <v>1139.9974944000001</v>
      </c>
      <c r="AA43" s="64">
        <v>250</v>
      </c>
      <c r="AB43" s="64">
        <v>8.3000000000000007</v>
      </c>
      <c r="AC43" s="72">
        <f t="shared" si="6"/>
        <v>1398.2974944</v>
      </c>
      <c r="AD43" s="19" t="s">
        <v>40</v>
      </c>
      <c r="AE43" s="19" t="s">
        <v>41</v>
      </c>
      <c r="AF43" s="32"/>
      <c r="AG43" s="17" t="s">
        <v>22</v>
      </c>
      <c r="AH43" s="65" t="s">
        <v>12</v>
      </c>
      <c r="AI43" s="65" t="s">
        <v>65</v>
      </c>
      <c r="AJ43" s="65" t="s">
        <v>20</v>
      </c>
      <c r="AK43" s="66"/>
      <c r="AL43" s="67">
        <v>1</v>
      </c>
      <c r="AM43" s="17" t="s">
        <v>22</v>
      </c>
      <c r="AN43" s="65" t="s">
        <v>12</v>
      </c>
      <c r="AO43" s="65" t="s">
        <v>65</v>
      </c>
      <c r="AP43" s="65" t="s">
        <v>20</v>
      </c>
      <c r="AQ43" s="67">
        <v>15000</v>
      </c>
      <c r="AR43" s="19" t="s">
        <v>157</v>
      </c>
    </row>
    <row r="44" spans="1:44" s="31" customFormat="1" ht="54" x14ac:dyDescent="0.35">
      <c r="A44" s="17">
        <v>29</v>
      </c>
      <c r="B44" s="103" t="s">
        <v>148</v>
      </c>
      <c r="C44" s="19" t="s">
        <v>35</v>
      </c>
      <c r="D44" s="19" t="s">
        <v>139</v>
      </c>
      <c r="E44" s="17" t="s">
        <v>19</v>
      </c>
      <c r="F44" s="17" t="s">
        <v>12</v>
      </c>
      <c r="G44" s="20" t="s">
        <v>16</v>
      </c>
      <c r="H44" s="104">
        <v>2479.5</v>
      </c>
      <c r="I44" s="17">
        <v>2007</v>
      </c>
      <c r="J44" s="92">
        <f t="shared" si="0"/>
        <v>-7</v>
      </c>
      <c r="K44" s="65" t="s">
        <v>17</v>
      </c>
      <c r="L44" s="64">
        <v>8</v>
      </c>
      <c r="M44" s="64">
        <v>9.1999999999999993</v>
      </c>
      <c r="N44" s="72">
        <f t="shared" si="1"/>
        <v>103.5195238095238</v>
      </c>
      <c r="O44" s="64">
        <v>2173.91</v>
      </c>
      <c r="P44" s="87">
        <f t="shared" si="7"/>
        <v>199.99971999999997</v>
      </c>
      <c r="Q44" s="64">
        <f t="shared" si="25"/>
        <v>89.999873999999991</v>
      </c>
      <c r="R44" s="87">
        <f t="shared" si="2"/>
        <v>450.00000000000006</v>
      </c>
      <c r="S44" s="64"/>
      <c r="T44" s="64"/>
      <c r="U44" s="88">
        <f t="shared" si="3"/>
        <v>89.999873999999991</v>
      </c>
      <c r="V44" s="88">
        <f t="shared" si="4"/>
        <v>1079.998488</v>
      </c>
      <c r="W44" s="64">
        <v>50</v>
      </c>
      <c r="X44" s="64"/>
      <c r="Y44" s="64"/>
      <c r="Z44" s="72">
        <f t="shared" si="5"/>
        <v>1129.998488</v>
      </c>
      <c r="AA44" s="64">
        <v>223.529</v>
      </c>
      <c r="AB44" s="64">
        <v>6.7149999999999999</v>
      </c>
      <c r="AC44" s="72">
        <f t="shared" si="6"/>
        <v>1360.2424879999999</v>
      </c>
      <c r="AD44" s="19" t="s">
        <v>40</v>
      </c>
      <c r="AE44" s="19" t="s">
        <v>41</v>
      </c>
      <c r="AF44" s="32"/>
      <c r="AG44" s="17" t="s">
        <v>22</v>
      </c>
      <c r="AH44" s="65" t="s">
        <v>12</v>
      </c>
      <c r="AI44" s="65" t="s">
        <v>28</v>
      </c>
      <c r="AJ44" s="65" t="s">
        <v>20</v>
      </c>
      <c r="AK44" s="66"/>
      <c r="AL44" s="67">
        <v>1</v>
      </c>
      <c r="AM44" s="17" t="s">
        <v>22</v>
      </c>
      <c r="AN44" s="65" t="s">
        <v>12</v>
      </c>
      <c r="AO44" s="65" t="s">
        <v>28</v>
      </c>
      <c r="AP44" s="65" t="s">
        <v>20</v>
      </c>
      <c r="AQ44" s="67">
        <v>8000</v>
      </c>
      <c r="AR44" s="19" t="s">
        <v>157</v>
      </c>
    </row>
    <row r="45" spans="1:44" s="31" customFormat="1" ht="27" x14ac:dyDescent="0.35">
      <c r="A45" s="17">
        <v>30</v>
      </c>
      <c r="B45" s="103" t="s">
        <v>148</v>
      </c>
      <c r="C45" s="19" t="s">
        <v>35</v>
      </c>
      <c r="D45" s="19" t="s">
        <v>135</v>
      </c>
      <c r="E45" s="17" t="s">
        <v>19</v>
      </c>
      <c r="F45" s="17" t="s">
        <v>12</v>
      </c>
      <c r="G45" s="20" t="s">
        <v>28</v>
      </c>
      <c r="H45" s="104">
        <v>5825</v>
      </c>
      <c r="I45" s="17">
        <v>2022</v>
      </c>
      <c r="J45" s="92">
        <f t="shared" si="0"/>
        <v>8</v>
      </c>
      <c r="K45" s="65" t="s">
        <v>17</v>
      </c>
      <c r="L45" s="64">
        <v>8.3000000000000007</v>
      </c>
      <c r="M45" s="64">
        <v>9.1300000000000008</v>
      </c>
      <c r="N45" s="72">
        <f t="shared" si="1"/>
        <v>104.31428571428572</v>
      </c>
      <c r="O45" s="64">
        <v>2190.6</v>
      </c>
      <c r="P45" s="87">
        <f t="shared" si="7"/>
        <v>200.00178</v>
      </c>
      <c r="Q45" s="64">
        <f>220*0.45</f>
        <v>99</v>
      </c>
      <c r="R45" s="87">
        <f t="shared" si="2"/>
        <v>494.99559453920858</v>
      </c>
      <c r="S45" s="64"/>
      <c r="T45" s="64"/>
      <c r="U45" s="88">
        <f t="shared" si="3"/>
        <v>99</v>
      </c>
      <c r="V45" s="88">
        <f t="shared" si="4"/>
        <v>1188</v>
      </c>
      <c r="W45" s="64">
        <v>50</v>
      </c>
      <c r="X45" s="64"/>
      <c r="Y45" s="64"/>
      <c r="Z45" s="72">
        <f t="shared" si="5"/>
        <v>1238</v>
      </c>
      <c r="AA45" s="64">
        <v>50</v>
      </c>
      <c r="AB45" s="64"/>
      <c r="AC45" s="72">
        <f t="shared" si="6"/>
        <v>1288</v>
      </c>
      <c r="AD45" s="19" t="s">
        <v>39</v>
      </c>
      <c r="AE45" s="19"/>
      <c r="AF45" s="32"/>
      <c r="AG45" s="17"/>
      <c r="AH45" s="65"/>
      <c r="AI45" s="65"/>
      <c r="AJ45" s="65"/>
      <c r="AK45" s="66"/>
      <c r="AL45" s="67"/>
      <c r="AM45" s="17"/>
      <c r="AN45" s="65"/>
      <c r="AO45" s="65"/>
      <c r="AP45" s="65"/>
      <c r="AQ45" s="67"/>
      <c r="AR45" s="19"/>
    </row>
    <row r="46" spans="1:44" s="31" customFormat="1" ht="54" x14ac:dyDescent="0.35">
      <c r="A46" s="17">
        <v>31</v>
      </c>
      <c r="B46" s="103" t="s">
        <v>149</v>
      </c>
      <c r="C46" s="19" t="s">
        <v>35</v>
      </c>
      <c r="D46" s="19" t="s">
        <v>139</v>
      </c>
      <c r="E46" s="17" t="s">
        <v>19</v>
      </c>
      <c r="F46" s="17" t="s">
        <v>12</v>
      </c>
      <c r="G46" s="20" t="s">
        <v>16</v>
      </c>
      <c r="H46" s="17">
        <v>2479.5</v>
      </c>
      <c r="I46" s="17">
        <v>2007</v>
      </c>
      <c r="J46" s="92">
        <f t="shared" si="0"/>
        <v>-7</v>
      </c>
      <c r="K46" s="65" t="s">
        <v>17</v>
      </c>
      <c r="L46" s="64">
        <v>8</v>
      </c>
      <c r="M46" s="64">
        <v>9.1999999999999993</v>
      </c>
      <c r="N46" s="72">
        <f t="shared" si="1"/>
        <v>103.5195238095238</v>
      </c>
      <c r="O46" s="64">
        <v>2173.91</v>
      </c>
      <c r="P46" s="87">
        <f t="shared" si="7"/>
        <v>199.99971999999997</v>
      </c>
      <c r="Q46" s="64">
        <f t="shared" si="25"/>
        <v>89.999873999999991</v>
      </c>
      <c r="R46" s="87">
        <f t="shared" si="2"/>
        <v>450.00000000000006</v>
      </c>
      <c r="S46" s="64"/>
      <c r="T46" s="64"/>
      <c r="U46" s="88">
        <f t="shared" si="3"/>
        <v>89.999873999999991</v>
      </c>
      <c r="V46" s="88">
        <f t="shared" si="4"/>
        <v>1079.998488</v>
      </c>
      <c r="W46" s="64">
        <v>50</v>
      </c>
      <c r="X46" s="64"/>
      <c r="Y46" s="64"/>
      <c r="Z46" s="72">
        <f t="shared" si="5"/>
        <v>1129.998488</v>
      </c>
      <c r="AA46" s="64">
        <v>223.529</v>
      </c>
      <c r="AB46" s="64">
        <v>6.7149999999999999</v>
      </c>
      <c r="AC46" s="72">
        <f t="shared" si="6"/>
        <v>1360.2424879999999</v>
      </c>
      <c r="AD46" s="19" t="s">
        <v>40</v>
      </c>
      <c r="AE46" s="19" t="s">
        <v>41</v>
      </c>
      <c r="AF46" s="32"/>
      <c r="AG46" s="17" t="s">
        <v>22</v>
      </c>
      <c r="AH46" s="65" t="s">
        <v>12</v>
      </c>
      <c r="AI46" s="65" t="s">
        <v>28</v>
      </c>
      <c r="AJ46" s="65" t="s">
        <v>20</v>
      </c>
      <c r="AK46" s="66"/>
      <c r="AL46" s="67">
        <v>1</v>
      </c>
      <c r="AM46" s="17" t="s">
        <v>22</v>
      </c>
      <c r="AN46" s="65" t="s">
        <v>12</v>
      </c>
      <c r="AO46" s="65" t="s">
        <v>28</v>
      </c>
      <c r="AP46" s="65" t="s">
        <v>20</v>
      </c>
      <c r="AQ46" s="67">
        <v>8000</v>
      </c>
      <c r="AR46" s="19" t="s">
        <v>157</v>
      </c>
    </row>
    <row r="47" spans="1:44" s="31" customFormat="1" ht="54" x14ac:dyDescent="0.35">
      <c r="A47" s="17">
        <v>32</v>
      </c>
      <c r="B47" s="103" t="s">
        <v>149</v>
      </c>
      <c r="C47" s="19" t="s">
        <v>35</v>
      </c>
      <c r="D47" s="19" t="s">
        <v>150</v>
      </c>
      <c r="E47" s="17" t="s">
        <v>19</v>
      </c>
      <c r="F47" s="17" t="s">
        <v>12</v>
      </c>
      <c r="G47" s="20" t="s">
        <v>16</v>
      </c>
      <c r="H47" s="17">
        <v>5405</v>
      </c>
      <c r="I47" s="17">
        <v>2007</v>
      </c>
      <c r="J47" s="92">
        <f t="shared" si="0"/>
        <v>-7</v>
      </c>
      <c r="K47" s="65" t="s">
        <v>17</v>
      </c>
      <c r="L47" s="64">
        <v>8</v>
      </c>
      <c r="M47" s="64">
        <v>9.1999999999999993</v>
      </c>
      <c r="N47" s="72">
        <f t="shared" si="1"/>
        <v>103.5195238095238</v>
      </c>
      <c r="O47" s="64">
        <v>2173.91</v>
      </c>
      <c r="P47" s="87">
        <f t="shared" si="7"/>
        <v>199.99971999999997</v>
      </c>
      <c r="Q47" s="64">
        <f t="shared" si="25"/>
        <v>89.999873999999991</v>
      </c>
      <c r="R47" s="87">
        <f t="shared" si="2"/>
        <v>450.00000000000006</v>
      </c>
      <c r="S47" s="64"/>
      <c r="T47" s="64"/>
      <c r="U47" s="88">
        <f t="shared" si="3"/>
        <v>89.999873999999991</v>
      </c>
      <c r="V47" s="88">
        <f t="shared" si="4"/>
        <v>1079.998488</v>
      </c>
      <c r="W47" s="64">
        <v>50</v>
      </c>
      <c r="X47" s="64"/>
      <c r="Y47" s="64"/>
      <c r="Z47" s="72">
        <f t="shared" si="5"/>
        <v>1129.998488</v>
      </c>
      <c r="AA47" s="64">
        <v>223.529</v>
      </c>
      <c r="AB47" s="64">
        <v>6.28</v>
      </c>
      <c r="AC47" s="72">
        <f t="shared" si="6"/>
        <v>1359.8074879999999</v>
      </c>
      <c r="AD47" s="19" t="s">
        <v>40</v>
      </c>
      <c r="AE47" s="19" t="s">
        <v>41</v>
      </c>
      <c r="AF47" s="32"/>
      <c r="AG47" s="17" t="s">
        <v>22</v>
      </c>
      <c r="AH47" s="65" t="s">
        <v>12</v>
      </c>
      <c r="AI47" s="65" t="s">
        <v>65</v>
      </c>
      <c r="AJ47" s="65" t="s">
        <v>20</v>
      </c>
      <c r="AK47" s="66"/>
      <c r="AL47" s="67">
        <v>1</v>
      </c>
      <c r="AM47" s="17" t="s">
        <v>22</v>
      </c>
      <c r="AN47" s="65" t="s">
        <v>12</v>
      </c>
      <c r="AO47" s="65" t="s">
        <v>65</v>
      </c>
      <c r="AP47" s="65" t="s">
        <v>20</v>
      </c>
      <c r="AQ47" s="67">
        <v>15000</v>
      </c>
      <c r="AR47" s="19" t="s">
        <v>157</v>
      </c>
    </row>
    <row r="48" spans="1:44" s="31" customFormat="1" ht="54" x14ac:dyDescent="0.35">
      <c r="A48" s="17">
        <v>33</v>
      </c>
      <c r="B48" s="103" t="s">
        <v>151</v>
      </c>
      <c r="C48" s="19" t="s">
        <v>35</v>
      </c>
      <c r="D48" s="19" t="s">
        <v>139</v>
      </c>
      <c r="E48" s="17" t="s">
        <v>19</v>
      </c>
      <c r="F48" s="17" t="s">
        <v>12</v>
      </c>
      <c r="G48" s="20" t="s">
        <v>16</v>
      </c>
      <c r="H48" s="17">
        <v>2479.5</v>
      </c>
      <c r="I48" s="17">
        <v>2007</v>
      </c>
      <c r="J48" s="92">
        <f t="shared" si="0"/>
        <v>-7</v>
      </c>
      <c r="K48" s="65" t="s">
        <v>17</v>
      </c>
      <c r="L48" s="64">
        <v>8</v>
      </c>
      <c r="M48" s="64">
        <v>9.1999999999999993</v>
      </c>
      <c r="N48" s="72">
        <f t="shared" si="1"/>
        <v>103.5195238095238</v>
      </c>
      <c r="O48" s="64">
        <v>2173.91</v>
      </c>
      <c r="P48" s="87">
        <f t="shared" si="7"/>
        <v>199.99971999999997</v>
      </c>
      <c r="Q48" s="64">
        <f t="shared" si="25"/>
        <v>89.999873999999991</v>
      </c>
      <c r="R48" s="87">
        <f t="shared" si="2"/>
        <v>450.00000000000006</v>
      </c>
      <c r="S48" s="64"/>
      <c r="T48" s="64"/>
      <c r="U48" s="88">
        <f t="shared" si="3"/>
        <v>89.999873999999991</v>
      </c>
      <c r="V48" s="88">
        <f t="shared" si="4"/>
        <v>1079.998488</v>
      </c>
      <c r="W48" s="64">
        <v>50</v>
      </c>
      <c r="X48" s="64"/>
      <c r="Y48" s="64"/>
      <c r="Z48" s="72">
        <f t="shared" si="5"/>
        <v>1129.998488</v>
      </c>
      <c r="AA48" s="64">
        <v>223.529</v>
      </c>
      <c r="AB48" s="64">
        <v>6.7149999999999999</v>
      </c>
      <c r="AC48" s="72">
        <f t="shared" si="6"/>
        <v>1360.2424879999999</v>
      </c>
      <c r="AD48" s="19" t="s">
        <v>40</v>
      </c>
      <c r="AE48" s="19" t="s">
        <v>41</v>
      </c>
      <c r="AF48" s="32"/>
      <c r="AG48" s="17" t="s">
        <v>22</v>
      </c>
      <c r="AH48" s="65" t="s">
        <v>12</v>
      </c>
      <c r="AI48" s="65" t="s">
        <v>28</v>
      </c>
      <c r="AJ48" s="65" t="s">
        <v>20</v>
      </c>
      <c r="AK48" s="66"/>
      <c r="AL48" s="67">
        <v>1</v>
      </c>
      <c r="AM48" s="17" t="s">
        <v>22</v>
      </c>
      <c r="AN48" s="65" t="s">
        <v>12</v>
      </c>
      <c r="AO48" s="65" t="s">
        <v>28</v>
      </c>
      <c r="AP48" s="65" t="s">
        <v>20</v>
      </c>
      <c r="AQ48" s="67">
        <v>8000</v>
      </c>
      <c r="AR48" s="19" t="s">
        <v>157</v>
      </c>
    </row>
    <row r="49" spans="1:44" s="31" customFormat="1" ht="54" x14ac:dyDescent="0.35">
      <c r="A49" s="17">
        <v>34</v>
      </c>
      <c r="B49" s="103" t="s">
        <v>151</v>
      </c>
      <c r="C49" s="19" t="s">
        <v>35</v>
      </c>
      <c r="D49" s="19" t="s">
        <v>147</v>
      </c>
      <c r="E49" s="17" t="s">
        <v>19</v>
      </c>
      <c r="F49" s="17" t="s">
        <v>12</v>
      </c>
      <c r="G49" s="20" t="s">
        <v>28</v>
      </c>
      <c r="H49" s="17">
        <v>8990.2000000000007</v>
      </c>
      <c r="I49" s="17">
        <v>2007</v>
      </c>
      <c r="J49" s="92">
        <f t="shared" si="0"/>
        <v>-7</v>
      </c>
      <c r="K49" s="65" t="s">
        <v>17</v>
      </c>
      <c r="L49" s="64">
        <v>8.6</v>
      </c>
      <c r="M49" s="64">
        <v>9.89</v>
      </c>
      <c r="N49" s="72">
        <f t="shared" si="1"/>
        <v>96.297142857142859</v>
      </c>
      <c r="O49" s="64">
        <v>2022.24</v>
      </c>
      <c r="P49" s="87">
        <f t="shared" si="7"/>
        <v>199.99953600000001</v>
      </c>
      <c r="Q49" s="64">
        <f t="shared" si="25"/>
        <v>89.999791200000004</v>
      </c>
      <c r="R49" s="87">
        <f t="shared" si="2"/>
        <v>450</v>
      </c>
      <c r="S49" s="64"/>
      <c r="T49" s="64"/>
      <c r="U49" s="88">
        <f t="shared" si="3"/>
        <v>89.999791200000004</v>
      </c>
      <c r="V49" s="88">
        <f t="shared" si="4"/>
        <v>1079.9974944000001</v>
      </c>
      <c r="W49" s="64">
        <v>60</v>
      </c>
      <c r="X49" s="64"/>
      <c r="Y49" s="64"/>
      <c r="Z49" s="72">
        <f t="shared" si="5"/>
        <v>1139.9974944000001</v>
      </c>
      <c r="AA49" s="64">
        <v>250</v>
      </c>
      <c r="AB49" s="64">
        <v>8.3000000000000007</v>
      </c>
      <c r="AC49" s="72">
        <f t="shared" si="6"/>
        <v>1398.2974944</v>
      </c>
      <c r="AD49" s="19" t="s">
        <v>40</v>
      </c>
      <c r="AE49" s="19" t="s">
        <v>41</v>
      </c>
      <c r="AF49" s="32"/>
      <c r="AG49" s="17" t="s">
        <v>22</v>
      </c>
      <c r="AH49" s="65" t="s">
        <v>12</v>
      </c>
      <c r="AI49" s="65" t="s">
        <v>65</v>
      </c>
      <c r="AJ49" s="65" t="s">
        <v>20</v>
      </c>
      <c r="AK49" s="66"/>
      <c r="AL49" s="67">
        <v>1</v>
      </c>
      <c r="AM49" s="17" t="s">
        <v>22</v>
      </c>
      <c r="AN49" s="65" t="s">
        <v>12</v>
      </c>
      <c r="AO49" s="65" t="s">
        <v>65</v>
      </c>
      <c r="AP49" s="65" t="s">
        <v>20</v>
      </c>
      <c r="AQ49" s="67">
        <v>15000</v>
      </c>
      <c r="AR49" s="19" t="s">
        <v>157</v>
      </c>
    </row>
    <row r="50" spans="1:44" s="31" customFormat="1" ht="54" x14ac:dyDescent="0.35">
      <c r="A50" s="17">
        <v>35</v>
      </c>
      <c r="B50" s="103" t="s">
        <v>152</v>
      </c>
      <c r="C50" s="19" t="s">
        <v>35</v>
      </c>
      <c r="D50" s="19" t="s">
        <v>139</v>
      </c>
      <c r="E50" s="17" t="s">
        <v>19</v>
      </c>
      <c r="F50" s="17" t="s">
        <v>12</v>
      </c>
      <c r="G50" s="20" t="s">
        <v>16</v>
      </c>
      <c r="H50" s="17">
        <v>2479.5</v>
      </c>
      <c r="I50" s="17">
        <v>2007</v>
      </c>
      <c r="J50" s="92">
        <f t="shared" si="0"/>
        <v>-7</v>
      </c>
      <c r="K50" s="65" t="s">
        <v>17</v>
      </c>
      <c r="L50" s="64">
        <v>8</v>
      </c>
      <c r="M50" s="64">
        <v>9.1999999999999993</v>
      </c>
      <c r="N50" s="72">
        <f t="shared" si="1"/>
        <v>103.5195238095238</v>
      </c>
      <c r="O50" s="64">
        <v>2173.91</v>
      </c>
      <c r="P50" s="87">
        <f t="shared" si="7"/>
        <v>199.99971999999997</v>
      </c>
      <c r="Q50" s="64">
        <f t="shared" si="25"/>
        <v>89.999873999999991</v>
      </c>
      <c r="R50" s="87">
        <f t="shared" si="2"/>
        <v>450.00000000000006</v>
      </c>
      <c r="S50" s="64"/>
      <c r="T50" s="64"/>
      <c r="U50" s="88">
        <f t="shared" si="3"/>
        <v>89.999873999999991</v>
      </c>
      <c r="V50" s="88">
        <f t="shared" si="4"/>
        <v>1079.998488</v>
      </c>
      <c r="W50" s="64">
        <v>50</v>
      </c>
      <c r="X50" s="64"/>
      <c r="Y50" s="64"/>
      <c r="Z50" s="72">
        <f t="shared" si="5"/>
        <v>1129.998488</v>
      </c>
      <c r="AA50" s="64">
        <v>223.529</v>
      </c>
      <c r="AB50" s="64">
        <v>6.7149999999999999</v>
      </c>
      <c r="AC50" s="72">
        <f t="shared" si="6"/>
        <v>1360.2424879999999</v>
      </c>
      <c r="AD50" s="19" t="s">
        <v>40</v>
      </c>
      <c r="AE50" s="19" t="s">
        <v>41</v>
      </c>
      <c r="AF50" s="32"/>
      <c r="AG50" s="17" t="s">
        <v>22</v>
      </c>
      <c r="AH50" s="65" t="s">
        <v>12</v>
      </c>
      <c r="AI50" s="65" t="s">
        <v>28</v>
      </c>
      <c r="AJ50" s="65" t="s">
        <v>20</v>
      </c>
      <c r="AK50" s="66"/>
      <c r="AL50" s="67">
        <v>1</v>
      </c>
      <c r="AM50" s="17" t="s">
        <v>22</v>
      </c>
      <c r="AN50" s="65" t="s">
        <v>12</v>
      </c>
      <c r="AO50" s="65" t="s">
        <v>28</v>
      </c>
      <c r="AP50" s="65" t="s">
        <v>20</v>
      </c>
      <c r="AQ50" s="67">
        <v>8000</v>
      </c>
      <c r="AR50" s="19" t="s">
        <v>157</v>
      </c>
    </row>
    <row r="51" spans="1:44" s="31" customFormat="1" ht="54" x14ac:dyDescent="0.35">
      <c r="A51" s="17">
        <v>36</v>
      </c>
      <c r="B51" s="103" t="s">
        <v>152</v>
      </c>
      <c r="C51" s="19" t="s">
        <v>35</v>
      </c>
      <c r="D51" s="19" t="s">
        <v>139</v>
      </c>
      <c r="E51" s="17" t="s">
        <v>19</v>
      </c>
      <c r="F51" s="17" t="s">
        <v>12</v>
      </c>
      <c r="G51" s="20" t="s">
        <v>16</v>
      </c>
      <c r="H51" s="17">
        <v>2479.5</v>
      </c>
      <c r="I51" s="17">
        <v>2007</v>
      </c>
      <c r="J51" s="92">
        <f t="shared" si="0"/>
        <v>-7</v>
      </c>
      <c r="K51" s="65" t="s">
        <v>17</v>
      </c>
      <c r="L51" s="64">
        <v>8</v>
      </c>
      <c r="M51" s="64">
        <v>9.1999999999999993</v>
      </c>
      <c r="N51" s="72">
        <f t="shared" si="1"/>
        <v>103.5195238095238</v>
      </c>
      <c r="O51" s="64">
        <v>2173.91</v>
      </c>
      <c r="P51" s="87">
        <f t="shared" si="7"/>
        <v>199.99971999999997</v>
      </c>
      <c r="Q51" s="64">
        <f t="shared" si="25"/>
        <v>89.999873999999991</v>
      </c>
      <c r="R51" s="87">
        <f t="shared" si="2"/>
        <v>450.00000000000006</v>
      </c>
      <c r="S51" s="64"/>
      <c r="T51" s="64"/>
      <c r="U51" s="88">
        <f t="shared" si="3"/>
        <v>89.999873999999991</v>
      </c>
      <c r="V51" s="88">
        <f t="shared" si="4"/>
        <v>1079.998488</v>
      </c>
      <c r="W51" s="64">
        <v>50</v>
      </c>
      <c r="X51" s="64"/>
      <c r="Y51" s="64"/>
      <c r="Z51" s="72">
        <f t="shared" si="5"/>
        <v>1129.998488</v>
      </c>
      <c r="AA51" s="64">
        <v>223.529</v>
      </c>
      <c r="AB51" s="64">
        <v>6.7149999999999999</v>
      </c>
      <c r="AC51" s="72">
        <f t="shared" si="6"/>
        <v>1360.2424879999999</v>
      </c>
      <c r="AD51" s="19" t="s">
        <v>40</v>
      </c>
      <c r="AE51" s="19" t="s">
        <v>41</v>
      </c>
      <c r="AF51" s="32"/>
      <c r="AG51" s="17" t="s">
        <v>22</v>
      </c>
      <c r="AH51" s="65" t="s">
        <v>12</v>
      </c>
      <c r="AI51" s="65" t="s">
        <v>28</v>
      </c>
      <c r="AJ51" s="65" t="s">
        <v>20</v>
      </c>
      <c r="AK51" s="66"/>
      <c r="AL51" s="67">
        <v>1</v>
      </c>
      <c r="AM51" s="17" t="s">
        <v>22</v>
      </c>
      <c r="AN51" s="65" t="s">
        <v>12</v>
      </c>
      <c r="AO51" s="65" t="s">
        <v>28</v>
      </c>
      <c r="AP51" s="65" t="s">
        <v>20</v>
      </c>
      <c r="AQ51" s="67">
        <v>8000</v>
      </c>
      <c r="AR51" s="19" t="s">
        <v>157</v>
      </c>
    </row>
    <row r="52" spans="1:44" s="31" customFormat="1" x14ac:dyDescent="0.35">
      <c r="A52" s="74" t="s">
        <v>121</v>
      </c>
      <c r="B52" s="18"/>
      <c r="C52" s="19"/>
      <c r="D52" s="17"/>
      <c r="E52" s="17"/>
      <c r="F52" s="17"/>
      <c r="G52" s="20"/>
      <c r="H52" s="17"/>
      <c r="I52" s="17"/>
      <c r="J52" s="92">
        <f t="shared" si="0"/>
        <v>-2014</v>
      </c>
      <c r="K52" s="65"/>
      <c r="L52" s="64"/>
      <c r="M52" s="64"/>
      <c r="N52" s="72">
        <f t="shared" si="1"/>
        <v>0</v>
      </c>
      <c r="O52" s="64"/>
      <c r="P52" s="87">
        <f t="shared" si="7"/>
        <v>0</v>
      </c>
      <c r="Q52" s="64"/>
      <c r="R52" s="87" t="e">
        <f t="shared" si="2"/>
        <v>#DIV/0!</v>
      </c>
      <c r="S52" s="64"/>
      <c r="T52" s="64"/>
      <c r="U52" s="88">
        <f t="shared" si="3"/>
        <v>0</v>
      </c>
      <c r="V52" s="88">
        <f t="shared" si="4"/>
        <v>0</v>
      </c>
      <c r="W52" s="64"/>
      <c r="X52" s="64"/>
      <c r="Y52" s="64"/>
      <c r="Z52" s="72">
        <f t="shared" si="5"/>
        <v>0</v>
      </c>
      <c r="AA52" s="64"/>
      <c r="AB52" s="64"/>
      <c r="AC52" s="72">
        <f t="shared" si="6"/>
        <v>0</v>
      </c>
      <c r="AD52" s="19"/>
      <c r="AE52" s="19"/>
      <c r="AF52" s="32"/>
      <c r="AG52" s="17"/>
      <c r="AH52" s="65"/>
      <c r="AI52" s="65"/>
      <c r="AJ52" s="65"/>
      <c r="AK52" s="66"/>
      <c r="AL52" s="67"/>
      <c r="AM52" s="17"/>
      <c r="AN52" s="65"/>
      <c r="AO52" s="65"/>
      <c r="AP52" s="65"/>
      <c r="AQ52" s="67"/>
      <c r="AR52" s="19"/>
    </row>
    <row r="53" spans="1:44" s="31" customFormat="1" x14ac:dyDescent="0.35">
      <c r="A53" s="22"/>
      <c r="B53" s="15" t="s">
        <v>13</v>
      </c>
      <c r="C53" s="16"/>
      <c r="D53" s="16"/>
      <c r="E53" s="16"/>
      <c r="F53" s="16"/>
      <c r="G53" s="16"/>
      <c r="H53" s="16"/>
      <c r="I53" s="16"/>
      <c r="J53" s="93"/>
      <c r="K53" s="16"/>
      <c r="L53" s="16"/>
      <c r="M53" s="16"/>
      <c r="N53" s="13"/>
      <c r="O53" s="16"/>
      <c r="P53" s="13"/>
      <c r="Q53" s="16"/>
      <c r="R53" s="13"/>
      <c r="S53" s="16"/>
      <c r="T53" s="16"/>
      <c r="U53" s="13"/>
      <c r="V53" s="13"/>
      <c r="W53" s="16"/>
      <c r="X53" s="16"/>
      <c r="Y53" s="16"/>
      <c r="Z53" s="13"/>
      <c r="AA53" s="16"/>
      <c r="AB53" s="16"/>
      <c r="AC53" s="72">
        <f t="shared" si="6"/>
        <v>0</v>
      </c>
      <c r="AD53" s="16"/>
      <c r="AE53" s="16"/>
      <c r="AF53" s="16"/>
      <c r="AG53" s="16"/>
      <c r="AH53" s="16"/>
      <c r="AI53" s="16"/>
      <c r="AJ53" s="16"/>
      <c r="AK53" s="16"/>
      <c r="AL53" s="16"/>
      <c r="AM53" s="16"/>
      <c r="AN53" s="16"/>
      <c r="AO53" s="16"/>
      <c r="AP53" s="16"/>
      <c r="AQ53" s="16"/>
      <c r="AR53" s="16"/>
    </row>
    <row r="54" spans="1:44" s="31" customFormat="1" x14ac:dyDescent="0.35">
      <c r="A54" s="21">
        <v>1</v>
      </c>
      <c r="B54" s="18"/>
      <c r="C54" s="19"/>
      <c r="D54" s="17"/>
      <c r="E54" s="17"/>
      <c r="F54" s="17"/>
      <c r="G54" s="20"/>
      <c r="H54" s="17"/>
      <c r="I54" s="17"/>
      <c r="J54" s="92">
        <f t="shared" si="0"/>
        <v>-2014</v>
      </c>
      <c r="K54" s="65"/>
      <c r="L54" s="64"/>
      <c r="M54" s="64"/>
      <c r="N54" s="72">
        <f t="shared" si="1"/>
        <v>0</v>
      </c>
      <c r="O54" s="64"/>
      <c r="P54" s="87">
        <f t="shared" si="7"/>
        <v>0</v>
      </c>
      <c r="Q54" s="64"/>
      <c r="R54" s="87" t="e">
        <f t="shared" si="2"/>
        <v>#DIV/0!</v>
      </c>
      <c r="S54" s="64"/>
      <c r="T54" s="64"/>
      <c r="U54" s="88">
        <f>(Q54+T54)</f>
        <v>0</v>
      </c>
      <c r="V54" s="88">
        <f>U54*12</f>
        <v>0</v>
      </c>
      <c r="W54" s="64"/>
      <c r="X54" s="64"/>
      <c r="Y54" s="64"/>
      <c r="Z54" s="72">
        <f>SUM(V54:Y54)</f>
        <v>0</v>
      </c>
      <c r="AA54" s="64"/>
      <c r="AB54" s="64"/>
      <c r="AC54" s="72">
        <f t="shared" si="6"/>
        <v>0</v>
      </c>
      <c r="AD54" s="19"/>
      <c r="AE54" s="19"/>
      <c r="AF54" s="32"/>
      <c r="AG54" s="17"/>
      <c r="AH54" s="65"/>
      <c r="AI54" s="65"/>
      <c r="AJ54" s="65"/>
      <c r="AK54" s="66"/>
      <c r="AL54" s="67"/>
      <c r="AM54" s="17"/>
      <c r="AN54" s="65"/>
      <c r="AO54" s="65"/>
      <c r="AP54" s="65"/>
      <c r="AQ54" s="67"/>
      <c r="AR54" s="19"/>
    </row>
    <row r="55" spans="1:44" s="31" customFormat="1" x14ac:dyDescent="0.35">
      <c r="A55" s="21">
        <v>2</v>
      </c>
      <c r="B55" s="18"/>
      <c r="C55" s="19"/>
      <c r="D55" s="17"/>
      <c r="E55" s="17"/>
      <c r="F55" s="17"/>
      <c r="G55" s="20"/>
      <c r="H55" s="17"/>
      <c r="I55" s="17"/>
      <c r="J55" s="92">
        <f t="shared" si="0"/>
        <v>-2014</v>
      </c>
      <c r="K55" s="65"/>
      <c r="L55" s="64"/>
      <c r="M55" s="64"/>
      <c r="N55" s="72">
        <f t="shared" si="1"/>
        <v>0</v>
      </c>
      <c r="O55" s="64"/>
      <c r="P55" s="87">
        <f t="shared" si="7"/>
        <v>0</v>
      </c>
      <c r="Q55" s="64"/>
      <c r="R55" s="87" t="e">
        <f t="shared" si="2"/>
        <v>#DIV/0!</v>
      </c>
      <c r="S55" s="64"/>
      <c r="T55" s="64"/>
      <c r="U55" s="88">
        <f>(Q55+T55)</f>
        <v>0</v>
      </c>
      <c r="V55" s="88">
        <f>U55*12</f>
        <v>0</v>
      </c>
      <c r="W55" s="64"/>
      <c r="X55" s="64"/>
      <c r="Y55" s="64"/>
      <c r="Z55" s="72">
        <f>SUM(V55:Y55)</f>
        <v>0</v>
      </c>
      <c r="AA55" s="64"/>
      <c r="AB55" s="64"/>
      <c r="AC55" s="72">
        <f t="shared" si="6"/>
        <v>0</v>
      </c>
      <c r="AD55" s="19"/>
      <c r="AE55" s="19"/>
      <c r="AF55" s="32"/>
      <c r="AG55" s="17"/>
      <c r="AH55" s="65"/>
      <c r="AI55" s="65"/>
      <c r="AJ55" s="65"/>
      <c r="AK55" s="66"/>
      <c r="AL55" s="67"/>
      <c r="AM55" s="17"/>
      <c r="AN55" s="65"/>
      <c r="AO55" s="65"/>
      <c r="AP55" s="65"/>
      <c r="AQ55" s="67"/>
      <c r="AR55" s="19"/>
    </row>
    <row r="56" spans="1:44" s="31" customFormat="1" x14ac:dyDescent="0.35">
      <c r="A56" s="21">
        <v>3</v>
      </c>
      <c r="B56" s="18"/>
      <c r="C56" s="19"/>
      <c r="D56" s="17"/>
      <c r="E56" s="17"/>
      <c r="F56" s="17"/>
      <c r="G56" s="20"/>
      <c r="H56" s="17"/>
      <c r="I56" s="17"/>
      <c r="J56" s="92">
        <f t="shared" si="0"/>
        <v>-2014</v>
      </c>
      <c r="K56" s="65"/>
      <c r="L56" s="64"/>
      <c r="M56" s="64"/>
      <c r="N56" s="72">
        <f t="shared" si="1"/>
        <v>0</v>
      </c>
      <c r="O56" s="64"/>
      <c r="P56" s="87">
        <f t="shared" si="7"/>
        <v>0</v>
      </c>
      <c r="Q56" s="64"/>
      <c r="R56" s="87" t="e">
        <f t="shared" si="2"/>
        <v>#DIV/0!</v>
      </c>
      <c r="S56" s="64"/>
      <c r="T56" s="64"/>
      <c r="U56" s="88">
        <f>(Q56+T56)</f>
        <v>0</v>
      </c>
      <c r="V56" s="88">
        <f>U56*12</f>
        <v>0</v>
      </c>
      <c r="W56" s="64"/>
      <c r="X56" s="64"/>
      <c r="Y56" s="64"/>
      <c r="Z56" s="72">
        <f>SUM(V56:Y56)</f>
        <v>0</v>
      </c>
      <c r="AA56" s="64"/>
      <c r="AB56" s="64"/>
      <c r="AC56" s="72">
        <f t="shared" si="6"/>
        <v>0</v>
      </c>
      <c r="AD56" s="19"/>
      <c r="AE56" s="19"/>
      <c r="AF56" s="32"/>
      <c r="AG56" s="17"/>
      <c r="AH56" s="65"/>
      <c r="AI56" s="65"/>
      <c r="AJ56" s="65"/>
      <c r="AK56" s="66"/>
      <c r="AL56" s="67"/>
      <c r="AM56" s="17"/>
      <c r="AN56" s="65"/>
      <c r="AO56" s="65"/>
      <c r="AP56" s="65"/>
      <c r="AQ56" s="67"/>
      <c r="AR56" s="19"/>
    </row>
    <row r="57" spans="1:44" s="31" customFormat="1" x14ac:dyDescent="0.35">
      <c r="A57" s="74" t="s">
        <v>121</v>
      </c>
      <c r="B57" s="18"/>
      <c r="C57" s="19"/>
      <c r="D57" s="17"/>
      <c r="E57" s="17"/>
      <c r="F57" s="17"/>
      <c r="G57" s="20"/>
      <c r="H57" s="17"/>
      <c r="I57" s="17"/>
      <c r="J57" s="92">
        <f t="shared" si="0"/>
        <v>-2014</v>
      </c>
      <c r="K57" s="65"/>
      <c r="L57" s="64"/>
      <c r="M57" s="64"/>
      <c r="N57" s="72">
        <f t="shared" si="1"/>
        <v>0</v>
      </c>
      <c r="O57" s="64"/>
      <c r="P57" s="87">
        <f t="shared" si="7"/>
        <v>0</v>
      </c>
      <c r="Q57" s="64"/>
      <c r="R57" s="87" t="e">
        <f t="shared" si="2"/>
        <v>#DIV/0!</v>
      </c>
      <c r="S57" s="64"/>
      <c r="T57" s="64"/>
      <c r="U57" s="88">
        <f>(Q57+T57)</f>
        <v>0</v>
      </c>
      <c r="V57" s="88">
        <f>U57*12</f>
        <v>0</v>
      </c>
      <c r="W57" s="64"/>
      <c r="X57" s="64"/>
      <c r="Y57" s="64"/>
      <c r="Z57" s="72">
        <f>SUM(V57:Y57)</f>
        <v>0</v>
      </c>
      <c r="AA57" s="64"/>
      <c r="AB57" s="64"/>
      <c r="AC57" s="72">
        <f t="shared" si="6"/>
        <v>0</v>
      </c>
      <c r="AD57" s="19"/>
      <c r="AE57" s="19"/>
      <c r="AF57" s="32"/>
      <c r="AG57" s="17"/>
      <c r="AH57" s="65"/>
      <c r="AI57" s="65"/>
      <c r="AJ57" s="65"/>
      <c r="AK57" s="66"/>
      <c r="AL57" s="67"/>
      <c r="AM57" s="17"/>
      <c r="AN57" s="65"/>
      <c r="AO57" s="65"/>
      <c r="AP57" s="65"/>
      <c r="AQ57" s="67"/>
      <c r="AR57" s="19"/>
    </row>
    <row r="58" spans="1:44" x14ac:dyDescent="0.35">
      <c r="A58" s="23"/>
      <c r="B58" s="24"/>
      <c r="C58" s="25"/>
      <c r="D58" s="26"/>
      <c r="E58" s="26"/>
      <c r="F58" s="26"/>
      <c r="G58" s="26"/>
      <c r="H58" s="26"/>
      <c r="I58" s="27"/>
      <c r="J58" s="25"/>
      <c r="K58" s="25"/>
      <c r="L58" s="101"/>
      <c r="M58" s="101"/>
      <c r="N58" s="26"/>
      <c r="O58" s="26"/>
      <c r="P58" s="89"/>
      <c r="Q58" s="26"/>
      <c r="R58" s="26"/>
      <c r="S58" s="26"/>
      <c r="T58" s="26"/>
      <c r="U58" s="33"/>
      <c r="V58" s="33"/>
      <c r="W58" s="33"/>
      <c r="X58" s="33"/>
      <c r="Y58" s="33"/>
      <c r="Z58" s="33"/>
      <c r="AA58" s="33"/>
      <c r="AB58" s="33"/>
      <c r="AC58" s="33"/>
      <c r="AD58" s="34"/>
      <c r="AE58" s="34"/>
      <c r="AF58" s="34"/>
      <c r="AG58" s="26"/>
      <c r="AH58" s="26"/>
      <c r="AI58" s="26"/>
      <c r="AJ58" s="34"/>
      <c r="AK58" s="34"/>
      <c r="AL58" s="34"/>
      <c r="AM58" s="26"/>
      <c r="AN58" s="26"/>
      <c r="AO58" s="34"/>
      <c r="AP58" s="34"/>
    </row>
    <row r="59" spans="1:44" x14ac:dyDescent="0.35">
      <c r="A59" s="23"/>
      <c r="B59" s="24"/>
      <c r="C59" s="25"/>
      <c r="D59" s="26"/>
      <c r="E59" s="26"/>
      <c r="F59" s="26"/>
      <c r="G59" s="26"/>
      <c r="H59" s="26"/>
      <c r="I59" s="27"/>
      <c r="J59" s="25"/>
      <c r="K59" s="25"/>
      <c r="L59" s="101"/>
      <c r="M59" s="101"/>
      <c r="N59" s="26"/>
      <c r="O59" s="26"/>
      <c r="P59" s="26"/>
      <c r="Q59" s="26"/>
      <c r="R59" s="26"/>
      <c r="S59" s="26"/>
      <c r="T59" s="26"/>
      <c r="U59" s="33"/>
      <c r="V59" s="33"/>
      <c r="W59" s="33"/>
      <c r="X59" s="33"/>
      <c r="Y59" s="33"/>
      <c r="Z59" s="33"/>
      <c r="AA59" s="33"/>
      <c r="AB59" s="33"/>
      <c r="AC59" s="33"/>
      <c r="AD59" s="34"/>
      <c r="AE59" s="34"/>
      <c r="AF59" s="34"/>
      <c r="AG59" s="26"/>
      <c r="AH59" s="26"/>
      <c r="AI59" s="26"/>
      <c r="AJ59" s="34"/>
      <c r="AK59" s="34"/>
      <c r="AL59" s="34"/>
      <c r="AM59" s="26"/>
      <c r="AN59" s="26"/>
      <c r="AO59" s="34"/>
      <c r="AP59" s="34"/>
    </row>
    <row r="60" spans="1:44" x14ac:dyDescent="0.35">
      <c r="B60" s="29"/>
    </row>
  </sheetData>
  <sheetProtection formatCells="0" formatColumns="0" formatRows="0" insertRows="0" deleteRows="0" sort="0" autoFilter="0" pivotTables="0"/>
  <autoFilter ref="A13:AR57" xr:uid="{D3D089B5-FD0F-4476-B2EE-0D02D90AAF39}"/>
  <dataConsolidate/>
  <mergeCells count="5">
    <mergeCell ref="AL10:AR10"/>
    <mergeCell ref="C10:L10"/>
    <mergeCell ref="M10:U10"/>
    <mergeCell ref="V10:AC10"/>
    <mergeCell ref="AG10:AJ10"/>
  </mergeCells>
  <conditionalFormatting sqref="J14 J26 J30:J52">
    <cfRule type="cellIs" dxfId="21" priority="30" stopIfTrue="1" operator="equal">
      <formula>-2014</formula>
    </cfRule>
  </conditionalFormatting>
  <conditionalFormatting sqref="J54:J57">
    <cfRule type="cellIs" dxfId="20" priority="24" stopIfTrue="1" operator="equal">
      <formula>-2014</formula>
    </cfRule>
  </conditionalFormatting>
  <conditionalFormatting sqref="R54:R57 R26 P26 R30:R52 P30:P52">
    <cfRule type="cellIs" dxfId="19" priority="23" operator="greaterThan">
      <formula>0</formula>
    </cfRule>
  </conditionalFormatting>
  <conditionalFormatting sqref="R14">
    <cfRule type="cellIs" dxfId="18" priority="22" operator="greaterThan">
      <formula>0</formula>
    </cfRule>
  </conditionalFormatting>
  <conditionalFormatting sqref="P54:P57">
    <cfRule type="cellIs" dxfId="17" priority="21" operator="greaterThan">
      <formula>0</formula>
    </cfRule>
  </conditionalFormatting>
  <conditionalFormatting sqref="P14">
    <cfRule type="cellIs" dxfId="16" priority="20" operator="greaterThan">
      <formula>0</formula>
    </cfRule>
  </conditionalFormatting>
  <conditionalFormatting sqref="J23:J25">
    <cfRule type="cellIs" dxfId="15" priority="19" stopIfTrue="1" operator="equal">
      <formula>-2014</formula>
    </cfRule>
  </conditionalFormatting>
  <conditionalFormatting sqref="R23:R25">
    <cfRule type="cellIs" dxfId="14" priority="18" operator="greaterThan">
      <formula>0</formula>
    </cfRule>
  </conditionalFormatting>
  <conditionalFormatting sqref="P23:P25">
    <cfRule type="cellIs" dxfId="13" priority="17" operator="greaterThan">
      <formula>0</formula>
    </cfRule>
  </conditionalFormatting>
  <conditionalFormatting sqref="J21:J22">
    <cfRule type="cellIs" dxfId="12" priority="16" stopIfTrue="1" operator="equal">
      <formula>-2014</formula>
    </cfRule>
  </conditionalFormatting>
  <conditionalFormatting sqref="R21:R22">
    <cfRule type="cellIs" dxfId="11" priority="15" operator="greaterThan">
      <formula>0</formula>
    </cfRule>
  </conditionalFormatting>
  <conditionalFormatting sqref="P21:P22">
    <cfRule type="cellIs" dxfId="10" priority="14" operator="greaterThan">
      <formula>0</formula>
    </cfRule>
  </conditionalFormatting>
  <conditionalFormatting sqref="J16">
    <cfRule type="cellIs" dxfId="9" priority="13" stopIfTrue="1" operator="equal">
      <formula>-2014</formula>
    </cfRule>
  </conditionalFormatting>
  <conditionalFormatting sqref="R16">
    <cfRule type="cellIs" dxfId="8" priority="12" operator="greaterThan">
      <formula>0</formula>
    </cfRule>
  </conditionalFormatting>
  <conditionalFormatting sqref="P16">
    <cfRule type="cellIs" dxfId="7" priority="11" operator="greaterThan">
      <formula>0</formula>
    </cfRule>
  </conditionalFormatting>
  <conditionalFormatting sqref="J17:J20">
    <cfRule type="cellIs" dxfId="6" priority="7" stopIfTrue="1" operator="equal">
      <formula>-2014</formula>
    </cfRule>
  </conditionalFormatting>
  <conditionalFormatting sqref="R17:R20">
    <cfRule type="cellIs" dxfId="5" priority="6" operator="greaterThan">
      <formula>0</formula>
    </cfRule>
  </conditionalFormatting>
  <conditionalFormatting sqref="P17:P20">
    <cfRule type="cellIs" dxfId="4" priority="5" operator="greaterThan">
      <formula>0</formula>
    </cfRule>
  </conditionalFormatting>
  <conditionalFormatting sqref="J27:J28">
    <cfRule type="cellIs" dxfId="3" priority="4" stopIfTrue="1" operator="equal">
      <formula>-2014</formula>
    </cfRule>
  </conditionalFormatting>
  <conditionalFormatting sqref="R27:R28 P27:P28">
    <cfRule type="cellIs" dxfId="2" priority="3" operator="greaterThan">
      <formula>0</formula>
    </cfRule>
  </conditionalFormatting>
  <conditionalFormatting sqref="J29">
    <cfRule type="cellIs" dxfId="1" priority="2" stopIfTrue="1" operator="equal">
      <formula>-2014</formula>
    </cfRule>
  </conditionalFormatting>
  <conditionalFormatting sqref="R29 P29">
    <cfRule type="cellIs" dxfId="0" priority="1" operator="greaterThan">
      <formula>0</formula>
    </cfRule>
  </conditionalFormatting>
  <dataValidations count="7">
    <dataValidation type="list" allowBlank="1" showInputMessage="1" showErrorMessage="1" sqref="AF14 AK14 AF54:AF57 AF16:AF52 AK16:AK52" xr:uid="{6BB851EF-B0F1-48D2-A13D-187E91F17769}">
      <formula1>$F$4:$F$5</formula1>
    </dataValidation>
    <dataValidation type="whole" operator="equal" allowBlank="1" showInputMessage="1" showErrorMessage="1" sqref="J12" xr:uid="{4E87BF88-FB0E-4A09-AC7A-C5D61491A19D}">
      <formula1>2024</formula1>
    </dataValidation>
    <dataValidation type="custom" allowBlank="1" showInputMessage="1" showErrorMessage="1" errorTitle="սխալ է" error="բանաձևը ներմուծված է, անհրաժեշտ է լրացնել նախորդ /ձախակողմյան/ սյունակը" sqref="J54:J57 J52" xr:uid="{94642BC5-5B0A-49B2-9E1E-67FAE340D471}">
      <formula1>IF(I56="մինչև 2000","օգտակար ծառայության ժամկետը սպառված",10-($J$12-I66))</formula1>
    </dataValidation>
    <dataValidation type="custom" allowBlank="1" showInputMessage="1" showErrorMessage="1" errorTitle="սխալ է" error="բանաձևը ներմուծված է, անհրաժեշտ է լրացնել նախորդ /ձախակողմյան/ սյունակը" sqref="J20:J51" xr:uid="{DAE05F0A-D1DC-444E-88A5-8F1BD5C820A7}">
      <formula1>IF(I24="մինչև 2000","օգտակար ծառայության ժամկետը սպառված",10-($J$12-I54))</formula1>
    </dataValidation>
    <dataValidation type="custom" allowBlank="1" showInputMessage="1" showErrorMessage="1" errorTitle="սխալ է" error="բանաձևը ներմուծված է, անհրաժեշտ է լրացնել նախորդ /ձախակողմյան/ սյունակը" sqref="J16:J17" xr:uid="{D438C544-0735-494C-ADB8-A11CB6773FC9}">
      <formula1>IF(I28="մինչև 2000","օգտակար ծառայության ժամկետը սպառված",10-($J$12-I58))</formula1>
    </dataValidation>
    <dataValidation type="custom" allowBlank="1" showInputMessage="1" showErrorMessage="1" errorTitle="սխալ է" error="բանաձևը ներմուծված է, անհրաժեշտ է լրացնել նախորդ /ձախակողմյան/ սյունակը" sqref="J18:J19" xr:uid="{223324C2-17C0-42B2-ACDC-3E19A32421F1}">
      <formula1>IF(I25="մինչև 2000","օգտակար ծառայության ժամկետը սպառված",10-($J$12-I55))</formula1>
    </dataValidation>
    <dataValidation type="custom" allowBlank="1" showInputMessage="1" showErrorMessage="1" errorTitle="սխալ է" error="բանաձևը ներմուծված է, անհրաժեշտ է լրացնել նախորդ /ձախակողմյան/ սյունակը" sqref="J14" xr:uid="{7DE4B519-5084-44AD-BA3A-1083E3D061BC}">
      <formula1>IF(I17="մինչև 2000","օգտակար ծառայության ժամկետը սպառված",10-($J$12-I55))</formula1>
    </dataValidation>
  </dataValidations>
  <pageMargins left="0.2" right="0" top="0.25" bottom="0.25" header="0.05" footer="0.3"/>
  <pageSetup scale="95" orientation="landscape" r:id="rId1"/>
  <ignoredErrors>
    <ignoredError sqref="R18 R20:R25" evalError="1"/>
    <ignoredError sqref="R52:R57 R14 R26:R31 R15:R17" evalError="1" unlockedFormula="1"/>
    <ignoredError sqref="J26 J14 S55:AQ57 J52:Q57 J27 P27 N27 S15:AQ15 J15:Q15 J18:J25 J12 S14:V14 X14:Z14 AC14 AK14 AE14:AF14 AM14:AQ14 J31 S30:V30 J17 J16 N16 N26 J28 N28 J29 N29 J30 N30 N31 N17 S17:V17 S16:V16 X16:Z16 AC16 AE16:AF16 P17 AC17 AE17:AF17 P26 S26:V26 AC26 AE26:AQ26 S27:V27 AC27 AF27 AK27 P28 S28:V29 AC29 AC28 AE28:AQ28 P29 AE29:AQ29 P31 S31:V31 AF31 AK31 S52:U52 W52:AB52 S53:AB54 AD53:AQ54 AD52:AQ52 AB30:AC30 AC31 P30 AE30:AQ30 X17:Z17 X26:Z26 X28:Z29 X27:Z27 X30:Z30 X31:Z31 AH17:AQ17 AK16"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r:uid="{51ADAE1A-757C-4458-BE2C-5EFF316695E9}">
          <x14:formula1>
            <xm:f>List!$D$3:$D$7</xm:f>
          </x14:formula1>
          <xm:sqref>G14 G54:G57 AI54:AI57 AO14 AI14 AO54:AO57 G16:G52 AI16:AI52 AO16:AO52</xm:sqref>
        </x14:dataValidation>
        <x14:dataValidation type="list" allowBlank="1" showInputMessage="1" showErrorMessage="1" xr:uid="{AB858BAE-EBC6-44CB-B018-71E8BAED41CF}">
          <x14:formula1>
            <xm:f>List!$C$3:$C$7</xm:f>
          </x14:formula1>
          <xm:sqref>F54:F57 F14 AH54:AH57 AN14 AH14 AN54:AN57 F16:F52 AH16:AH52 AN16:AN52</xm:sqref>
        </x14:dataValidation>
        <x14:dataValidation type="list" allowBlank="1" showInputMessage="1" showErrorMessage="1" xr:uid="{A95AAA66-F529-4DC1-AE93-3A4630220BB6}">
          <x14:formula1>
            <xm:f>List!$F$3:$F$4</xm:f>
          </x14:formula1>
          <xm:sqref>K54:K57 K14 AJ54:AK57 AP14 AJ14 AP54:AP57 K16:K52 AJ16:AJ52 AP16:AP52</xm:sqref>
        </x14:dataValidation>
        <x14:dataValidation type="list" allowBlank="1" showInputMessage="1" showErrorMessage="1" xr:uid="{CC5DB318-81DE-4608-A8A0-A2F5D8049C42}">
          <x14:formula1>
            <xm:f>List!$B$3:$B$8</xm:f>
          </x14:formula1>
          <xm:sqref>E54:E57 E14 AG54:AG57 AG14 AM54:AM57 AM14 E16:E52 AG16:AG52 AM16:AM52</xm:sqref>
        </x14:dataValidation>
        <x14:dataValidation type="list" allowBlank="1" showInputMessage="1" showErrorMessage="1" xr:uid="{8E6CE40A-D082-4BB5-AE66-BF2468EFE88A}">
          <x14:formula1>
            <xm:f>List!$E$3:$E$26</xm:f>
          </x14:formula1>
          <xm:sqref>I14 I54:I57 I16:I52</xm:sqref>
        </x14:dataValidation>
        <x14:dataValidation type="list" allowBlank="1" showInputMessage="1" showErrorMessage="1" xr:uid="{8628FCC0-CE1B-4A84-AC60-F5ECBE8A3110}">
          <x14:formula1>
            <xm:f>List!$A$3:$A$4</xm:f>
          </x14:formula1>
          <xm:sqref>C14</xm:sqref>
        </x14:dataValidation>
        <x14:dataValidation type="list" allowBlank="1" showInputMessage="1" showErrorMessage="1" xr:uid="{BCABB0BA-6AAF-4FAB-87E0-4C7199DB1EE8}">
          <x14:formula1>
            <xm:f>List!$A$4:$A$7</xm:f>
          </x14:formula1>
          <xm:sqref>C54:C57 C16:C52</xm:sqref>
        </x14:dataValidation>
        <x14:dataValidation type="list" allowBlank="1" showInputMessage="1" showErrorMessage="1" xr:uid="{16BC3E27-F224-4930-AE8F-E9FEF46D6E03}">
          <x14:formula1>
            <xm:f>List!$H$3:$H$5</xm:f>
          </x14:formula1>
          <xm:sqref>AE14 AE54:AE57 AE16:AE52</xm:sqref>
        </x14:dataValidation>
        <x14:dataValidation type="list" allowBlank="1" showInputMessage="1" showErrorMessage="1" xr:uid="{E1D21F3F-F654-4D15-8D9D-562E93E933EB}">
          <x14:formula1>
            <xm:f>List!$G$3:$G$5</xm:f>
          </x14:formula1>
          <xm:sqref>AD14 AD54:AD57 AD16:AD52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topLeftCell="A7" workbookViewId="0">
      <selection activeCell="B7" sqref="B7"/>
    </sheetView>
  </sheetViews>
  <sheetFormatPr defaultColWidth="5.33203125" defaultRowHeight="17.25" x14ac:dyDescent="0.3"/>
  <cols>
    <col min="1" max="1" width="5.33203125" style="69"/>
    <col min="2" max="2" width="142.33203125" style="70" customWidth="1"/>
    <col min="3" max="16384" width="5.33203125" style="68"/>
  </cols>
  <sheetData>
    <row r="2" spans="1:2" ht="65.25" customHeight="1" x14ac:dyDescent="0.3">
      <c r="B2" s="96" t="s">
        <v>128</v>
      </c>
    </row>
    <row r="3" spans="1:2" ht="27" customHeight="1" x14ac:dyDescent="0.3">
      <c r="A3" s="90" t="s">
        <v>57</v>
      </c>
      <c r="B3" s="91" t="s">
        <v>122</v>
      </c>
    </row>
    <row r="4" spans="1:2" ht="26.25" customHeight="1" x14ac:dyDescent="0.3">
      <c r="A4" s="69">
        <v>1</v>
      </c>
      <c r="B4" s="70" t="s">
        <v>126</v>
      </c>
    </row>
    <row r="5" spans="1:2" ht="66.75" customHeight="1" x14ac:dyDescent="0.3">
      <c r="A5" s="69">
        <v>2</v>
      </c>
      <c r="B5" s="70" t="s">
        <v>77</v>
      </c>
    </row>
    <row r="6" spans="1:2" ht="99.75" customHeight="1" x14ac:dyDescent="0.3">
      <c r="A6" s="69">
        <v>3</v>
      </c>
      <c r="B6" s="70" t="s">
        <v>120</v>
      </c>
    </row>
    <row r="7" spans="1:2" ht="31.5" customHeight="1" x14ac:dyDescent="0.3">
      <c r="A7" s="69">
        <v>4</v>
      </c>
      <c r="B7" s="70" t="s">
        <v>115</v>
      </c>
    </row>
    <row r="8" spans="1:2" ht="24.75" customHeight="1" x14ac:dyDescent="0.3">
      <c r="A8" s="69">
        <v>5</v>
      </c>
      <c r="B8" s="70" t="s">
        <v>101</v>
      </c>
    </row>
    <row r="9" spans="1:2" ht="30" customHeight="1" x14ac:dyDescent="0.3">
      <c r="A9" s="69">
        <v>6</v>
      </c>
      <c r="B9" s="70" t="s">
        <v>100</v>
      </c>
    </row>
    <row r="10" spans="1:2" ht="42.75" customHeight="1" x14ac:dyDescent="0.3">
      <c r="A10" s="69">
        <v>7</v>
      </c>
      <c r="B10" s="70" t="s">
        <v>102</v>
      </c>
    </row>
    <row r="11" spans="1:2" ht="33.75" customHeight="1" x14ac:dyDescent="0.3">
      <c r="A11" s="69">
        <v>8</v>
      </c>
      <c r="B11" s="70" t="s">
        <v>103</v>
      </c>
    </row>
    <row r="12" spans="1:2" ht="33.75" customHeight="1" x14ac:dyDescent="0.3">
      <c r="A12" s="69">
        <v>9</v>
      </c>
      <c r="B12" s="70" t="s">
        <v>119</v>
      </c>
    </row>
    <row r="13" spans="1:2" ht="51.75" customHeight="1" x14ac:dyDescent="0.3">
      <c r="A13" s="69">
        <v>10</v>
      </c>
      <c r="B13" s="70" t="s">
        <v>118</v>
      </c>
    </row>
    <row r="15" spans="1:2" x14ac:dyDescent="0.3">
      <c r="B15" s="84" t="s">
        <v>117</v>
      </c>
    </row>
    <row r="16" spans="1:2" ht="35.25" customHeight="1" x14ac:dyDescent="0.3">
      <c r="B16" s="70" t="s">
        <v>79</v>
      </c>
    </row>
    <row r="17" spans="2:2" x14ac:dyDescent="0.3">
      <c r="B17" s="71" t="s">
        <v>80</v>
      </c>
    </row>
    <row r="18" spans="2:2" x14ac:dyDescent="0.3">
      <c r="B18" s="71" t="s">
        <v>81</v>
      </c>
    </row>
    <row r="19" spans="2:2" ht="31.5" customHeight="1" x14ac:dyDescent="0.3">
      <c r="B19" s="71" t="s">
        <v>99</v>
      </c>
    </row>
    <row r="20" spans="2:2" x14ac:dyDescent="0.3">
      <c r="B20" s="71" t="s">
        <v>82</v>
      </c>
    </row>
    <row r="21" spans="2:2" x14ac:dyDescent="0.3">
      <c r="B21" s="71" t="s">
        <v>83</v>
      </c>
    </row>
    <row r="22" spans="2:2" ht="32.25" customHeight="1" x14ac:dyDescent="0.3">
      <c r="B22" s="71" t="s">
        <v>84</v>
      </c>
    </row>
    <row r="23" spans="2:2" ht="65.25" customHeight="1" x14ac:dyDescent="0.3">
      <c r="B23" s="71" t="s">
        <v>85</v>
      </c>
    </row>
    <row r="24" spans="2:2" ht="43.5" customHeight="1" x14ac:dyDescent="0.3">
      <c r="B24" s="73" t="s">
        <v>114</v>
      </c>
    </row>
    <row r="25" spans="2:2" ht="51.75" x14ac:dyDescent="0.3">
      <c r="B25" s="73" t="s">
        <v>31</v>
      </c>
    </row>
    <row r="26" spans="2:2" x14ac:dyDescent="0.3">
      <c r="B26" s="73" t="s">
        <v>32</v>
      </c>
    </row>
    <row r="27" spans="2:2" x14ac:dyDescent="0.3">
      <c r="B27" s="73" t="s">
        <v>33</v>
      </c>
    </row>
    <row r="28" spans="2:2" ht="27" customHeight="1" x14ac:dyDescent="0.3">
      <c r="B28" s="71" t="s">
        <v>86</v>
      </c>
    </row>
    <row r="29" spans="2:2" x14ac:dyDescent="0.3">
      <c r="B29" s="71" t="s">
        <v>87</v>
      </c>
    </row>
    <row r="30" spans="2:2" x14ac:dyDescent="0.3">
      <c r="B30" s="71" t="s">
        <v>88</v>
      </c>
    </row>
    <row r="31" spans="2:2" x14ac:dyDescent="0.3">
      <c r="B31" s="71" t="s">
        <v>89</v>
      </c>
    </row>
    <row r="32" spans="2:2" x14ac:dyDescent="0.3">
      <c r="B32" s="71" t="s">
        <v>90</v>
      </c>
    </row>
    <row r="33" spans="2:2" x14ac:dyDescent="0.3">
      <c r="B33" s="71" t="s">
        <v>91</v>
      </c>
    </row>
    <row r="34" spans="2:2" x14ac:dyDescent="0.3">
      <c r="B34" s="71" t="s">
        <v>92</v>
      </c>
    </row>
    <row r="35" spans="2:2" x14ac:dyDescent="0.3">
      <c r="B35" s="71" t="s">
        <v>93</v>
      </c>
    </row>
    <row r="36" spans="2:2" ht="77.25" customHeight="1" x14ac:dyDescent="0.3">
      <c r="B36" s="71" t="s">
        <v>94</v>
      </c>
    </row>
    <row r="37" spans="2:2" ht="42.75" customHeight="1" x14ac:dyDescent="0.3">
      <c r="B37" s="70" t="s">
        <v>123</v>
      </c>
    </row>
    <row r="38" spans="2:2" ht="30.75" customHeight="1" x14ac:dyDescent="0.3">
      <c r="B38" s="70" t="s">
        <v>96</v>
      </c>
    </row>
    <row r="39" spans="2:2" ht="34.5" x14ac:dyDescent="0.3">
      <c r="B39" s="70" t="s">
        <v>97</v>
      </c>
    </row>
    <row r="40" spans="2:2" x14ac:dyDescent="0.3">
      <c r="B40" s="70" t="s">
        <v>98</v>
      </c>
    </row>
    <row r="44" spans="2:2" x14ac:dyDescent="0.3">
      <c r="B44" s="71" t="s">
        <v>78</v>
      </c>
    </row>
    <row r="45" spans="2:2" x14ac:dyDescent="0.3">
      <c r="B45" s="71"/>
    </row>
    <row r="46" spans="2:2" x14ac:dyDescent="0.3">
      <c r="B46" s="71" t="s">
        <v>95</v>
      </c>
    </row>
    <row r="47" spans="2:2" x14ac:dyDescent="0.3">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https://mul2-mta.gov.am/tasks/1479069/oneclick/b7f01c16e85b931b8d184f60c996e5d9b236cef9718db5ed3e09dc995b42a8c4.xlsx?token=ae79a492f81d7e16ac976fb4aa4fefbe</cp:keywords>
  <cp:lastModifiedBy>Gayane Nersisyan</cp:lastModifiedBy>
  <cp:lastPrinted>2023-12-28T12:03:26Z</cp:lastPrinted>
  <dcterms:created xsi:type="dcterms:W3CDTF">2023-12-04T06:12:26Z</dcterms:created>
  <dcterms:modified xsi:type="dcterms:W3CDTF">2024-01-04T11:17:41Z</dcterms:modified>
</cp:coreProperties>
</file>